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activeTab="0"/>
  </bookViews>
  <sheets>
    <sheet name="READ ME FIRST" sheetId="1" r:id="rId1"/>
    <sheet name="A Engineer" sheetId="2" r:id="rId2"/>
    <sheet name="A.2 NCBs" sheetId="3" r:id="rId3"/>
    <sheet name="B Social" sheetId="4" r:id="rId4"/>
    <sheet name="C Agriculture" sheetId="5" r:id="rId5"/>
    <sheet name="E M&amp;E" sheetId="6" r:id="rId6"/>
    <sheet name="D Safeguards" sheetId="7" r:id="rId7"/>
    <sheet name="lists" sheetId="8" r:id="rId8"/>
  </sheets>
  <definedNames>
    <definedName name="_xlfn.IFERROR" hidden="1">#NAME?</definedName>
    <definedName name="compl">'lists'!$L$2:$L$4</definedName>
    <definedName name="group">'lists'!$E$2:$E$4</definedName>
    <definedName name="ISPINFO">'lists'!$M$2:$S$107</definedName>
    <definedName name="locate">'lists'!$G$2:$G$4</definedName>
    <definedName name="mf">'lists'!$D$2:$D$3</definedName>
    <definedName name="post">'lists'!$F$2:$F$6</definedName>
    <definedName name="SP">'lists'!$M$2:$M$107</definedName>
    <definedName name="state">'lists'!$C$2:$C$3</definedName>
    <definedName name="subject">'lists'!$J$2:$J$26</definedName>
    <definedName name="surv">'lists'!$B$2:$B$3</definedName>
    <definedName name="train">'lists'!$I$2:$I$14</definedName>
    <definedName name="trim">'lists'!$A$2:$A$4</definedName>
    <definedName name="year">'lists'!$K$2:$K$5</definedName>
    <definedName name="yesno">'lists'!$H$2:$H$3</definedName>
  </definedNames>
  <calcPr fullCalcOnLoad="1"/>
</workbook>
</file>

<file path=xl/sharedStrings.xml><?xml version="1.0" encoding="utf-8"?>
<sst xmlns="http://schemas.openxmlformats.org/spreadsheetml/2006/main" count="2053" uniqueCount="806">
  <si>
    <t>Trimesters</t>
  </si>
  <si>
    <t>from 16 November 2017 to 15 March 2018</t>
  </si>
  <si>
    <t>from 16 March 2018 to 15 July 2018</t>
  </si>
  <si>
    <t>from 16 July 2017 to 15 November 2017</t>
  </si>
  <si>
    <t>Reporting Date</t>
  </si>
  <si>
    <t>Reporting Period</t>
  </si>
  <si>
    <t>ISP Name</t>
  </si>
  <si>
    <t>ISP District</t>
  </si>
  <si>
    <t>ISP Location</t>
  </si>
  <si>
    <t>ha</t>
  </si>
  <si>
    <t>Cultivated Command Area</t>
  </si>
  <si>
    <t>PICC Approval Date</t>
  </si>
  <si>
    <t>Quantity</t>
  </si>
  <si>
    <t>Other</t>
  </si>
  <si>
    <t>Total</t>
  </si>
  <si>
    <t>No</t>
  </si>
  <si>
    <t>Mountain</t>
  </si>
  <si>
    <t>Ecological Belt</t>
  </si>
  <si>
    <t>Hill</t>
  </si>
  <si>
    <t>PICC Approved Amount</t>
  </si>
  <si>
    <t>%</t>
  </si>
  <si>
    <t>survey</t>
  </si>
  <si>
    <t>1st Trimester</t>
  </si>
  <si>
    <t>2nd Trimester</t>
  </si>
  <si>
    <t>3rd Trimester</t>
  </si>
  <si>
    <t>status</t>
  </si>
  <si>
    <t>ongoing</t>
  </si>
  <si>
    <t>complete</t>
  </si>
  <si>
    <t>Progress (%)</t>
  </si>
  <si>
    <t>DOI Part</t>
  </si>
  <si>
    <t>Households (No)</t>
  </si>
  <si>
    <t>Male</t>
  </si>
  <si>
    <t>Female</t>
  </si>
  <si>
    <t>Janajati</t>
  </si>
  <si>
    <t>Dalit</t>
  </si>
  <si>
    <t>Population</t>
  </si>
  <si>
    <t>gender</t>
  </si>
  <si>
    <t>male</t>
  </si>
  <si>
    <t>female</t>
  </si>
  <si>
    <t>ethnicity</t>
  </si>
  <si>
    <t>other</t>
  </si>
  <si>
    <t>member</t>
  </si>
  <si>
    <t>Chairperson</t>
  </si>
  <si>
    <t>Secretary</t>
  </si>
  <si>
    <t>Treasurer</t>
  </si>
  <si>
    <t>Member</t>
  </si>
  <si>
    <t>Name</t>
  </si>
  <si>
    <t>Position</t>
  </si>
  <si>
    <t>Gender</t>
  </si>
  <si>
    <t>Ethnicity</t>
  </si>
  <si>
    <t>WUA EC Representation</t>
  </si>
  <si>
    <t>land</t>
  </si>
  <si>
    <t>head</t>
  </si>
  <si>
    <t>middle</t>
  </si>
  <si>
    <t>tail</t>
  </si>
  <si>
    <t>Project information dissemination</t>
  </si>
  <si>
    <t xml:space="preserve">List of Water Users </t>
  </si>
  <si>
    <t>Formation of inclusive WUA based on the statute approved by GA and followed by Irrigation Policy, 2070</t>
  </si>
  <si>
    <t xml:space="preserve">Registration of WUA </t>
  </si>
  <si>
    <t>WUA Office establish</t>
  </si>
  <si>
    <t xml:space="preserve">Signboard </t>
  </si>
  <si>
    <t xml:space="preserve">Collected Rs. 50 per ha. as earnest money from Water Users during demand form submission </t>
  </si>
  <si>
    <t xml:space="preserve">Collected 0.5% of total ISP cost as upfront cash from Water Users </t>
  </si>
  <si>
    <t>Active participation during SP identification survey</t>
  </si>
  <si>
    <t>Active participation in feasibility study SP</t>
  </si>
  <si>
    <t>Agreement between WUA EC and DoI for SP implementation</t>
  </si>
  <si>
    <t>WUA meeting conduction (inc. GA)</t>
  </si>
  <si>
    <t>Financial (audit/annual program etc.) statement submission to the Irrigation Office</t>
  </si>
  <si>
    <t xml:space="preserve">Membership registration </t>
  </si>
  <si>
    <t xml:space="preserve">General assembly </t>
  </si>
  <si>
    <t>Renew of WUA with annual Public Auditing</t>
  </si>
  <si>
    <t xml:space="preserve">Formation of  Sub-Committee </t>
  </si>
  <si>
    <t>Formulation of WUA Rules, Regulation and guidelines including Canal Operation Plan</t>
  </si>
  <si>
    <t>Women’s involvement in different institutional (WUA-EC member, training, Resource mobilization etc.) activities</t>
  </si>
  <si>
    <t>Prepare charter/code of conduct of WUA</t>
  </si>
  <si>
    <t>Resource mobilization/generation based on the irrigable land holding</t>
  </si>
  <si>
    <t xml:space="preserve">Linkage development with concern line agencies </t>
  </si>
  <si>
    <t>Arrangement of Dhalpa/ Chaukidar/Heralu</t>
  </si>
  <si>
    <t>Issues of Grievances</t>
  </si>
  <si>
    <t xml:space="preserve">Grievance management </t>
  </si>
  <si>
    <t xml:space="preserve">Joint (WUA, IDD/IDSD/GWIDD, Contractor) walk-thru of SP after Completion </t>
  </si>
  <si>
    <t xml:space="preserve">Received back 0.5% upfront cash deposit for O&amp;M fund </t>
  </si>
  <si>
    <t>Register maintained (feedback, visitors, financial, office administration, meeting minute etc)</t>
  </si>
  <si>
    <t>Minute/date</t>
  </si>
  <si>
    <t>Record/list</t>
  </si>
  <si>
    <t>Statute/formation date</t>
  </si>
  <si>
    <t>Certificate/Regd. No./date</t>
  </si>
  <si>
    <t>Space</t>
  </si>
  <si>
    <t>Board</t>
  </si>
  <si>
    <t>Register/Minute</t>
  </si>
  <si>
    <t>List/Register/Minute</t>
  </si>
  <si>
    <t>Minute</t>
  </si>
  <si>
    <t>Records</t>
  </si>
  <si>
    <t>Document</t>
  </si>
  <si>
    <t>Minute/Monthly/As required /No meeting</t>
  </si>
  <si>
    <t>Register</t>
  </si>
  <si>
    <t>Register/document</t>
  </si>
  <si>
    <t>Card</t>
  </si>
  <si>
    <t>Certificate/document</t>
  </si>
  <si>
    <t>Average %</t>
  </si>
  <si>
    <t>Evidence</t>
  </si>
  <si>
    <t>Appointment</t>
  </si>
  <si>
    <t>Applications</t>
  </si>
  <si>
    <t>Record/minute</t>
  </si>
  <si>
    <t>SN</t>
  </si>
  <si>
    <t>Activity</t>
  </si>
  <si>
    <t>Monitoring Indicator</t>
  </si>
  <si>
    <t>Yes/No</t>
  </si>
  <si>
    <t>yn</t>
  </si>
  <si>
    <t>Yes</t>
  </si>
  <si>
    <t>Remarks</t>
  </si>
  <si>
    <t>Start Date</t>
  </si>
  <si>
    <t>Total Trainees</t>
  </si>
  <si>
    <t>Subject of Training</t>
  </si>
  <si>
    <t>Duration (days)</t>
  </si>
  <si>
    <t>Training Participation</t>
  </si>
  <si>
    <t>Date</t>
  </si>
  <si>
    <t>agrtrain</t>
  </si>
  <si>
    <t>Farmers Field School</t>
  </si>
  <si>
    <t>Demonstration</t>
  </si>
  <si>
    <t>Youth Programme</t>
  </si>
  <si>
    <t>Fish Farming</t>
  </si>
  <si>
    <t>Seasonal Planning</t>
  </si>
  <si>
    <t>Type of Activity</t>
  </si>
  <si>
    <t>Income Generation for Poor</t>
  </si>
  <si>
    <t>Coordination Meeting</t>
  </si>
  <si>
    <t>Training</t>
  </si>
  <si>
    <t>agrsubject</t>
  </si>
  <si>
    <t>Fiscal
Year</t>
  </si>
  <si>
    <t>Area
(ha)</t>
  </si>
  <si>
    <t>Spring Paddy</t>
  </si>
  <si>
    <t>Paddy</t>
  </si>
  <si>
    <t>Wheat</t>
  </si>
  <si>
    <t>Maize</t>
  </si>
  <si>
    <t>Potato</t>
  </si>
  <si>
    <t>Pulses</t>
  </si>
  <si>
    <t>Oilseed</t>
  </si>
  <si>
    <t>Vegetables</t>
  </si>
  <si>
    <t>Baseline</t>
  </si>
  <si>
    <t>Target</t>
  </si>
  <si>
    <t>Latest Available Data</t>
  </si>
  <si>
    <t>fy</t>
  </si>
  <si>
    <t>2014/15</t>
  </si>
  <si>
    <t>2015/16</t>
  </si>
  <si>
    <t>2016/17</t>
  </si>
  <si>
    <t>Price
(NRs/t)</t>
  </si>
  <si>
    <t>Gr. Income (NRs/ha)</t>
  </si>
  <si>
    <t>Prod. Cost (NRs/ha)</t>
  </si>
  <si>
    <t>Net Income (NRs/ha)</t>
  </si>
  <si>
    <t>% Farmers Using Improved</t>
  </si>
  <si>
    <t>Techniques as Demonstrated</t>
  </si>
  <si>
    <t>Crop</t>
  </si>
  <si>
    <t>Product-ivity (t/ha)</t>
  </si>
  <si>
    <t>with Improved Seed</t>
  </si>
  <si>
    <t>% Cropped Area Planted</t>
  </si>
  <si>
    <t>Method of Measurement</t>
  </si>
  <si>
    <t>Flow (lps)</t>
  </si>
  <si>
    <t>Summer</t>
  </si>
  <si>
    <t>Winter</t>
  </si>
  <si>
    <t>Spring</t>
  </si>
  <si>
    <t>Main Canal at Start of Command Area</t>
  </si>
  <si>
    <t>Post-project Observations</t>
  </si>
  <si>
    <t xml:space="preserve">%age of tail-end farmers reporting increased flow rates in </t>
  </si>
  <si>
    <t>%age of tail-end farmers reporting an increase in their cropped areas in</t>
  </si>
  <si>
    <t>summer season</t>
  </si>
  <si>
    <t>winter season</t>
  </si>
  <si>
    <t>spring season</t>
  </si>
  <si>
    <t>Dates of Surveys</t>
  </si>
  <si>
    <t>NB</t>
  </si>
  <si>
    <t>The following table is only to be filled in for subprojects where construction work has been completed.</t>
  </si>
  <si>
    <r>
      <t xml:space="preserve">Results should only be given for seasons that have passed </t>
    </r>
    <r>
      <rPr>
        <u val="single"/>
        <sz val="10"/>
        <color indexed="8"/>
        <rFont val="Arial"/>
        <family val="2"/>
      </rPr>
      <t>since</t>
    </r>
    <r>
      <rPr>
        <sz val="10"/>
        <color indexed="8"/>
        <rFont val="Arial"/>
        <family val="2"/>
      </rPr>
      <t xml:space="preserve"> completion of construction work.</t>
    </r>
  </si>
  <si>
    <t>Fill in whatever data is available even if it is not 100% complete.</t>
  </si>
  <si>
    <t>WUA PERFORMANCE</t>
  </si>
  <si>
    <t>Does the WUA maintain financial accounts?</t>
  </si>
  <si>
    <t>Has the WUA submitted accounts for audit in the last 12 months?</t>
  </si>
  <si>
    <t>Has the WUA resolved all the issues raise by the last audit?</t>
  </si>
  <si>
    <t>What is the WUA's target ISF Collection for 2017/18?</t>
  </si>
  <si>
    <t>How much of the 2017/18 ISF has the WUA collected to date?</t>
  </si>
  <si>
    <t>How much has the WUA spent on O&amp;M to date in 2017/18?</t>
  </si>
  <si>
    <t>How many person-days labour have WUA members provided</t>
  </si>
  <si>
    <t>to date for O&amp;M in 2017/18?</t>
  </si>
  <si>
    <t>NRs</t>
  </si>
  <si>
    <t>Does the WUA deliver the water to your field in time for your crops' needs?</t>
  </si>
  <si>
    <t>Good</t>
  </si>
  <si>
    <t>Acceptable</t>
  </si>
  <si>
    <t>Bad</t>
  </si>
  <si>
    <t xml:space="preserve"> Head of Command Area</t>
  </si>
  <si>
    <t>Middle of Command Area</t>
  </si>
  <si>
    <t>Tail of Command Area</t>
  </si>
  <si>
    <t>Question</t>
  </si>
  <si>
    <t>Date of Survey</t>
  </si>
  <si>
    <t>p.d</t>
  </si>
  <si>
    <t>WUA Contrib.</t>
  </si>
  <si>
    <t>DOI</t>
  </si>
  <si>
    <t>3rd. Trimester</t>
  </si>
  <si>
    <t>2nd.. Trimester</t>
  </si>
  <si>
    <t>1st. Trimester</t>
  </si>
  <si>
    <t>Cumulative till reporting period</t>
  </si>
  <si>
    <t>Remaining Works</t>
  </si>
  <si>
    <t>Works Completed</t>
  </si>
  <si>
    <t xml:space="preserve">Target works </t>
  </si>
  <si>
    <t>Contract Amt.</t>
  </si>
  <si>
    <t>Contract ID No.</t>
  </si>
  <si>
    <t>Contract Name</t>
  </si>
  <si>
    <t>total</t>
  </si>
  <si>
    <t>WUA contrib.</t>
  </si>
  <si>
    <t xml:space="preserve">  2075/76</t>
  </si>
  <si>
    <t xml:space="preserve">  2074/75</t>
  </si>
  <si>
    <t xml:space="preserve">  2073/74</t>
  </si>
  <si>
    <t xml:space="preserve">  2072/73</t>
  </si>
  <si>
    <t>Contract agreement Amt. Including VAT</t>
  </si>
  <si>
    <t>Estimate Amt. Including VAT</t>
  </si>
  <si>
    <t>WUA Contribution contract - 2</t>
  </si>
  <si>
    <t>WUA Contribution contract - 1</t>
  </si>
  <si>
    <t>[d]  SEMP</t>
  </si>
  <si>
    <t>[c]  Miscelaneous Items</t>
  </si>
  <si>
    <t>sub-total Other Facilities [B]</t>
  </si>
  <si>
    <t>Contingencies 5%</t>
  </si>
  <si>
    <t>Sub-total Price escalation</t>
  </si>
  <si>
    <t>Price escalation for Pkg.-2</t>
  </si>
  <si>
    <t>Price escalation for Pkg.-1</t>
  </si>
  <si>
    <t>Sub-total Phy. Contingencies</t>
  </si>
  <si>
    <t>Phy. contingencies detail for Pkg.-2</t>
  </si>
  <si>
    <t>Phy. contingencies detail for Pkg.-1</t>
  </si>
  <si>
    <t>[b]  Other Facilities</t>
  </si>
  <si>
    <t>Sub-total [A]</t>
  </si>
  <si>
    <t>WUA Payable-Package-2</t>
  </si>
  <si>
    <t>WUA Payable-Package-1</t>
  </si>
  <si>
    <t>[a]  Civil works</t>
  </si>
  <si>
    <t>Contract Amt. Including VAT</t>
  </si>
  <si>
    <t>Estimate Amt.</t>
  </si>
  <si>
    <t>Description</t>
  </si>
  <si>
    <t>Expenditure Including VAT (NPR)</t>
  </si>
  <si>
    <t>Physical wrt estimate Amt.</t>
  </si>
  <si>
    <t>Financial wrt  contract Amt.</t>
  </si>
  <si>
    <t>Progress  (%)</t>
  </si>
  <si>
    <t>SEMP Expenditure (Including VAT)</t>
  </si>
  <si>
    <t>Estimated cost</t>
  </si>
  <si>
    <t xml:space="preserve">Target- works </t>
  </si>
  <si>
    <t xml:space="preserve">Estimated Cost </t>
  </si>
  <si>
    <t>Name of work</t>
  </si>
  <si>
    <t>Financial wrt Pkg. contract Amt.</t>
  </si>
  <si>
    <t xml:space="preserve">Total Expenditure against contingencies </t>
  </si>
  <si>
    <t>Total Expenditure against Price escalation</t>
  </si>
  <si>
    <t>Pkg. -2</t>
  </si>
  <si>
    <t>Pkg. -1</t>
  </si>
  <si>
    <t>Works as per Agreement</t>
  </si>
  <si>
    <t>Contract Amt. against Phy. Contingencies</t>
  </si>
  <si>
    <t>Estimated Cost Including VAT</t>
  </si>
  <si>
    <t>Approved esimate as per site condition</t>
  </si>
  <si>
    <t>Initial approved amount</t>
  </si>
  <si>
    <t>Physical wrt Pkg. estimate Amt.</t>
  </si>
  <si>
    <t>Expenditure (Including VAT)</t>
  </si>
  <si>
    <t xml:space="preserve">Progress  </t>
  </si>
  <si>
    <t xml:space="preserve">Estimated cost </t>
  </si>
  <si>
    <t>Total (DOI + WUA Contribution)</t>
  </si>
  <si>
    <t>[e]  WUA Contribution Part</t>
  </si>
  <si>
    <t>[d]  SEMP Cost</t>
  </si>
  <si>
    <t>(iii)  Contingencies (5%)</t>
  </si>
  <si>
    <t>(ii) Price Escallation.-10%</t>
  </si>
  <si>
    <t>Longitude</t>
  </si>
  <si>
    <t>(i)  Physical Contin.-10%</t>
  </si>
  <si>
    <t>Latitude</t>
  </si>
  <si>
    <t>[C]  Other Facilities</t>
  </si>
  <si>
    <t>Nos of Contract - WUA Contrib..</t>
  </si>
  <si>
    <t>Nos of Contract -WUA Payable</t>
  </si>
  <si>
    <t>(iii) Pre-construction survey)</t>
  </si>
  <si>
    <t>Nos. of Contract - NCB</t>
  </si>
  <si>
    <t>(ii) Institutional development</t>
  </si>
  <si>
    <t>(i) Environmental Activities</t>
  </si>
  <si>
    <t>[b]  Miscellaneous Items</t>
  </si>
  <si>
    <t>CCA (ha)</t>
  </si>
  <si>
    <t>Location:-municipality, VDC, ward no.</t>
  </si>
  <si>
    <t>District</t>
  </si>
  <si>
    <t>Name of ISP</t>
  </si>
  <si>
    <t>Duration of Trimester Report:</t>
  </si>
  <si>
    <t>PICC Approved date</t>
  </si>
  <si>
    <t>Sub-total of [b]</t>
  </si>
  <si>
    <t>Sub-total of [c]</t>
  </si>
  <si>
    <t>Total of DoI Part [a]+[b]+[c]+[d]</t>
  </si>
  <si>
    <t>Bid Invitation/Publication date</t>
  </si>
  <si>
    <t>Bid Opening date</t>
  </si>
  <si>
    <t>Contract Signature date</t>
  </si>
  <si>
    <t>Procurement method / Selection method</t>
  </si>
  <si>
    <t>Estimated Cost Including VAT
for this Package</t>
  </si>
  <si>
    <t>% Completed</t>
  </si>
  <si>
    <t>Initial Due date of Completion</t>
  </si>
  <si>
    <t>Extended time of Completion</t>
  </si>
  <si>
    <t>Actual Completion Date</t>
  </si>
  <si>
    <t>Fin. Progress wrt Est. Cost (%)</t>
  </si>
  <si>
    <t>% Complete</t>
  </si>
  <si>
    <t>Total Expenditure against Miscellaneous Items</t>
  </si>
  <si>
    <t>Financial wrt Contract Amount</t>
  </si>
  <si>
    <t>Physical wrt Approved Estimate</t>
  </si>
  <si>
    <t xml:space="preserve"> Miscellaneous Items  (Environment + Institutions + Constr Survey)</t>
  </si>
  <si>
    <t>Status / Actual Completion Date</t>
  </si>
  <si>
    <t>2nd
Trimester</t>
  </si>
  <si>
    <t>1st
Trimester</t>
  </si>
  <si>
    <t>3rd
Trimester</t>
  </si>
  <si>
    <t>Total up to End of Reporting Period</t>
  </si>
  <si>
    <t>Contract Amount Including VAT</t>
  </si>
  <si>
    <t>-</t>
  </si>
  <si>
    <t>Expenditure During 2074/075</t>
  </si>
  <si>
    <t>Cumulative to End
of Reporting Period</t>
  </si>
  <si>
    <t>Expenditure to 
End of 2073/074</t>
  </si>
  <si>
    <t>Land Position</t>
  </si>
  <si>
    <t>Fund raising (membership fee, registration fee, O&amp;M, penalties, etc.) and account management</t>
  </si>
  <si>
    <t>ISF collection has started.</t>
  </si>
  <si>
    <t>Issue Identified in SEMP</t>
  </si>
  <si>
    <t>Location</t>
  </si>
  <si>
    <t>Compliance</t>
  </si>
  <si>
    <t>complaince</t>
  </si>
  <si>
    <t>yes</t>
  </si>
  <si>
    <t>no</t>
  </si>
  <si>
    <t>Proposed Mitigation Measures</t>
  </si>
  <si>
    <t>Status of Land Donation</t>
  </si>
  <si>
    <t>Reference No and Date of WUA's
and Irrigation Office's Documents</t>
  </si>
  <si>
    <t>E - MONITORING AND EVALUATION</t>
  </si>
  <si>
    <t>E.3  Financial Records</t>
  </si>
  <si>
    <t>E.4  Satisfaction Survey of WUA Members</t>
  </si>
  <si>
    <t>A - INFRASTRUCTURE IMPROVEMENT AND DEVELOPMENT</t>
  </si>
  <si>
    <t>Approved Estimate Cost Breakdown*</t>
  </si>
  <si>
    <t>*  All Amounts in NPR</t>
  </si>
  <si>
    <t>E.1  Water Delivery</t>
  </si>
  <si>
    <t>E.2  Irrigation Supplies for Tail-end Farmers</t>
  </si>
  <si>
    <t>A.1  Package-wise Subproject Status</t>
  </si>
  <si>
    <t>Name of Contractor</t>
  </si>
  <si>
    <t>NCB Package 2</t>
  </si>
  <si>
    <t>NCB Package 1</t>
  </si>
  <si>
    <t>WUA Payable Package 1</t>
  </si>
  <si>
    <t>A.3  WUA Payable Work Packages</t>
  </si>
  <si>
    <t>WUA Payable Package 2</t>
  </si>
  <si>
    <t>Package 1</t>
  </si>
  <si>
    <t>Package 2</t>
  </si>
  <si>
    <t>A.5  Other Facilities - Physical Contingencies (10%)</t>
  </si>
  <si>
    <t>A.6  Other Facilities - Price Contingencies (10%)</t>
  </si>
  <si>
    <t>A.7  Other Facilities - Contingencies (5%)</t>
  </si>
  <si>
    <t>A.8  Other Facilities - Miscellaneous Items</t>
  </si>
  <si>
    <t>Pre-construction Survey</t>
  </si>
  <si>
    <t>Institutional Development</t>
  </si>
  <si>
    <t>Environmental Activities</t>
  </si>
  <si>
    <t>A.9  SEMP Works</t>
  </si>
  <si>
    <t>A.11  Post Project Completion Support</t>
  </si>
  <si>
    <t>Name of Contractor/WUA:</t>
  </si>
  <si>
    <t>Subject of Activity/Crop</t>
  </si>
  <si>
    <t>Does the WUA deliver all the water you are entitled to?</t>
  </si>
  <si>
    <t>Green Manuring</t>
  </si>
  <si>
    <t>Soil Fertility Management</t>
  </si>
  <si>
    <t>Mustang</t>
  </si>
  <si>
    <t>Jhong Putak</t>
  </si>
  <si>
    <t>Manang</t>
  </si>
  <si>
    <t xml:space="preserve">Tilche </t>
  </si>
  <si>
    <t>Lamjung</t>
  </si>
  <si>
    <t>Bangrebeshi</t>
  </si>
  <si>
    <t>Kesidi Lamabagar</t>
  </si>
  <si>
    <t>Gorkha</t>
  </si>
  <si>
    <t>Pokharatar</t>
  </si>
  <si>
    <t>Bakrang Besi</t>
  </si>
  <si>
    <t>Tanahun</t>
  </si>
  <si>
    <t>Bilmade Mulpani</t>
  </si>
  <si>
    <t>Bhanu Barah</t>
  </si>
  <si>
    <t>Kaski</t>
  </si>
  <si>
    <t>Kharikhola Bhalabhat</t>
  </si>
  <si>
    <t xml:space="preserve">Kotre Kafaltar </t>
  </si>
  <si>
    <t>Tallo Dabake</t>
  </si>
  <si>
    <t>Parbat</t>
  </si>
  <si>
    <t>Aguwa khola</t>
  </si>
  <si>
    <t>Sibdi Chiluwa</t>
  </si>
  <si>
    <t>Gyandi</t>
  </si>
  <si>
    <t>Rati khola</t>
  </si>
  <si>
    <t>Myagdi</t>
  </si>
  <si>
    <t>Baglung</t>
  </si>
  <si>
    <t xml:space="preserve">Chhisti </t>
  </si>
  <si>
    <t>Tallo Lamahi Phant</t>
  </si>
  <si>
    <t>Syangja, Palpa</t>
  </si>
  <si>
    <t>Aandhi khola (AKWUA)</t>
  </si>
  <si>
    <t>Syangja</t>
  </si>
  <si>
    <t>Kamtitar</t>
  </si>
  <si>
    <t>Palpa</t>
  </si>
  <si>
    <t>Itiya khola</t>
  </si>
  <si>
    <t xml:space="preserve">Sardewa </t>
  </si>
  <si>
    <t>Serakhet</t>
  </si>
  <si>
    <t>Gulmi</t>
  </si>
  <si>
    <t>Waorgati Sanichaur</t>
  </si>
  <si>
    <t>Jherdi khola</t>
  </si>
  <si>
    <t>Damkaphant/Sota</t>
  </si>
  <si>
    <t>Rumta Aambot</t>
  </si>
  <si>
    <t>Arghakhanchi</t>
  </si>
  <si>
    <t>Damaidhunga</t>
  </si>
  <si>
    <t>Kopche Damare</t>
  </si>
  <si>
    <t>Nawalparasi</t>
  </si>
  <si>
    <t>Tokare</t>
  </si>
  <si>
    <t>Bhedabari</t>
  </si>
  <si>
    <t>Bhorlebas</t>
  </si>
  <si>
    <t>Kapilvastu</t>
  </si>
  <si>
    <t xml:space="preserve">Madwan Sikari </t>
  </si>
  <si>
    <t>Bharai khola</t>
  </si>
  <si>
    <t>Rupandehi</t>
  </si>
  <si>
    <t>Itiyakulo</t>
  </si>
  <si>
    <t>Jhimjhime</t>
  </si>
  <si>
    <t>Humla</t>
  </si>
  <si>
    <t>Maspatal</t>
  </si>
  <si>
    <t>Gangru Pinathang</t>
  </si>
  <si>
    <t>Sarkegad</t>
  </si>
  <si>
    <t>Jumla</t>
  </si>
  <si>
    <t>Giri Khola</t>
  </si>
  <si>
    <t>Laudisim</t>
  </si>
  <si>
    <t>Mugu</t>
  </si>
  <si>
    <t>Dolpa</t>
  </si>
  <si>
    <t>Kharpula</t>
  </si>
  <si>
    <t>Jajarkot</t>
  </si>
  <si>
    <t>Chaukha Rauli Jyula</t>
  </si>
  <si>
    <t>Sani chaur</t>
  </si>
  <si>
    <t>Rukum</t>
  </si>
  <si>
    <t>Chauke Takuri</t>
  </si>
  <si>
    <t>Chhipra khola</t>
  </si>
  <si>
    <t>Pyuthan</t>
  </si>
  <si>
    <t>Ghari kulo</t>
  </si>
  <si>
    <t xml:space="preserve">Gartung khola </t>
  </si>
  <si>
    <t>Rolpa</t>
  </si>
  <si>
    <t>Manghat</t>
  </si>
  <si>
    <t>Oat ISP</t>
  </si>
  <si>
    <t>Surkhet</t>
  </si>
  <si>
    <t>Malarani Sahare</t>
  </si>
  <si>
    <t>Jharkhet</t>
  </si>
  <si>
    <t>Mathillo Bahuni Chaur</t>
  </si>
  <si>
    <t>Gamkhola Kholte Pani</t>
  </si>
  <si>
    <t>Salyan</t>
  </si>
  <si>
    <t>Darimjyuala</t>
  </si>
  <si>
    <t>Tatke kulo</t>
  </si>
  <si>
    <t>Dailekh</t>
  </si>
  <si>
    <t>Kharigaira Tarachaur</t>
  </si>
  <si>
    <t>Bardiya</t>
  </si>
  <si>
    <t>Batule- Kurule</t>
  </si>
  <si>
    <t>Ambasa-Balanti</t>
  </si>
  <si>
    <t>Banke</t>
  </si>
  <si>
    <t xml:space="preserve">Paruwa </t>
  </si>
  <si>
    <t>Thure</t>
  </si>
  <si>
    <t>Dang</t>
  </si>
  <si>
    <t xml:space="preserve">Lohadabre </t>
  </si>
  <si>
    <t>Ratgaiyan</t>
  </si>
  <si>
    <t>Bahundanda</t>
  </si>
  <si>
    <t xml:space="preserve">Babarpur Jaluke </t>
  </si>
  <si>
    <t>Madhuban  M'cipality -5,6,7</t>
  </si>
  <si>
    <t>Madhuban  M'cipality -7,9</t>
  </si>
  <si>
    <t>Khajura Rural M'cipality 1 and 2</t>
  </si>
  <si>
    <t>Rajpur Rural M'cipality-1,2,3</t>
  </si>
  <si>
    <t>Shantinagar  Rural M'cipality -5,6,7</t>
  </si>
  <si>
    <t>Darchula</t>
  </si>
  <si>
    <t>Goiladi</t>
  </si>
  <si>
    <t>Shailya Shikar M'cipality -2</t>
  </si>
  <si>
    <t>Naktad- Reappraised</t>
  </si>
  <si>
    <t>Shailya Shikar M'cipality -9</t>
  </si>
  <si>
    <t>Pant Pali</t>
  </si>
  <si>
    <t>Malika Arajun  Rural M'cipality -7</t>
  </si>
  <si>
    <t>Bajhang</t>
  </si>
  <si>
    <t>Bhairabnath</t>
  </si>
  <si>
    <t>Kedarsyun  Rural M'cipality -9</t>
  </si>
  <si>
    <t>Subeda Tallo Jyula</t>
  </si>
  <si>
    <t>Subeda Mallo Jyula</t>
  </si>
  <si>
    <t>Jaiprithvi M'cipality -7</t>
  </si>
  <si>
    <t>Kuch ISP</t>
  </si>
  <si>
    <t>Thalara  Rural M'cipality -3</t>
  </si>
  <si>
    <t>Deura Jwalikhet</t>
  </si>
  <si>
    <t>Kedarsyun  Rural M'cipality -1</t>
  </si>
  <si>
    <t>Bajura</t>
  </si>
  <si>
    <t>Bhaunera</t>
  </si>
  <si>
    <t>Badamallika M'cipality -1,2</t>
  </si>
  <si>
    <t>Baitadi</t>
  </si>
  <si>
    <t>Nwali</t>
  </si>
  <si>
    <t>DogadaKedar  Rural M'cipality -5</t>
  </si>
  <si>
    <t>Limuda</t>
  </si>
  <si>
    <t>Manekuda</t>
  </si>
  <si>
    <t>Dilasaini  Rural M'cipality -7</t>
  </si>
  <si>
    <t>Kotedigad</t>
  </si>
  <si>
    <t>Patan M'cipality -1</t>
  </si>
  <si>
    <t>Dadeldhura</t>
  </si>
  <si>
    <t>Jogijala  (Re-appraised)</t>
  </si>
  <si>
    <t>Badhuwa</t>
  </si>
  <si>
    <t>Bhageshwar  Rural M'cipality -4</t>
  </si>
  <si>
    <t>Dhittadi</t>
  </si>
  <si>
    <t xml:space="preserve">Bhitte Sal </t>
  </si>
  <si>
    <t>Doti</t>
  </si>
  <si>
    <t>Dhanras Khet</t>
  </si>
  <si>
    <t>Jorayal  Rural M'cipality -4</t>
  </si>
  <si>
    <t>Kadamandu</t>
  </si>
  <si>
    <t>Purabi  Rural M'cipality -5</t>
  </si>
  <si>
    <t>Kala Patthareswar</t>
  </si>
  <si>
    <t>Shikhar M'cipality -2</t>
  </si>
  <si>
    <t>Kanchapur</t>
  </si>
  <si>
    <t>Bagun</t>
  </si>
  <si>
    <t>Bedkot M'cipality -4   ????</t>
  </si>
  <si>
    <t>Kanchanpur</t>
  </si>
  <si>
    <t>Kalapani</t>
  </si>
  <si>
    <t>Shukalaphant M'cipality -6,7,9,10</t>
  </si>
  <si>
    <t>Kailali</t>
  </si>
  <si>
    <t>Ratipur</t>
  </si>
  <si>
    <t>Suda DTW-New-4 Nos</t>
  </si>
  <si>
    <t>Bedkot M'cipality -6,7,8</t>
  </si>
  <si>
    <t>Sadhepani DTW-New- 6 Nos.</t>
  </si>
  <si>
    <t>Ghodaghori M'cipality -6,8</t>
  </si>
  <si>
    <t>Gharapjhong Rural M'cipality -3</t>
  </si>
  <si>
    <t>Barahgaun Muktichetra  Rural M'cipality -2</t>
  </si>
  <si>
    <t>Nasong  Rural M'cipality -6,7</t>
  </si>
  <si>
    <t>Madhya Nepal M'cipality -9</t>
  </si>
  <si>
    <t>Dordi Rural M'cipality -3</t>
  </si>
  <si>
    <t>Ajirkotg Rural M'cipality -4</t>
  </si>
  <si>
    <t xml:space="preserve"> 13 May 2014</t>
  </si>
  <si>
    <t>Sahid Lakhan Rural M'cipality -1</t>
  </si>
  <si>
    <t>Byas M'cipality -6</t>
  </si>
  <si>
    <t>Bhanu M'cipality -2,3</t>
  </si>
  <si>
    <t>Machapuchhre Rural M'cipality -3</t>
  </si>
  <si>
    <t>Machapuchhre Rural M'cipality -1</t>
  </si>
  <si>
    <t>Rupag Rural M'cipality -1</t>
  </si>
  <si>
    <t>Rupa Rural M'cipality -3</t>
  </si>
  <si>
    <t>Paiyun Rural M'cipality -6</t>
  </si>
  <si>
    <t>Paiyun Rural M'cipality -3</t>
  </si>
  <si>
    <t>Kusma M'cipality -9</t>
  </si>
  <si>
    <t>Modi Rural M'cipality -3</t>
  </si>
  <si>
    <t>Beni M'cipality -1</t>
  </si>
  <si>
    <t>Jaimini M'cipality -8</t>
  </si>
  <si>
    <t>Galkot M'cipality -3</t>
  </si>
  <si>
    <t>Galyang M'cipality -3</t>
  </si>
  <si>
    <t>Chapakot M'cipality -5</t>
  </si>
  <si>
    <t>Raninadevi chahara Rural M'cipality -8</t>
  </si>
  <si>
    <t>Raninadevi chahara Rural M'cipality -2</t>
  </si>
  <si>
    <t>Rampur M;cipality -8</t>
  </si>
  <si>
    <t>Rampur M'cipality -1</t>
  </si>
  <si>
    <t>Mushikot M'cipality -1</t>
  </si>
  <si>
    <t>Chalrakot  Rural M'cipality -1</t>
  </si>
  <si>
    <t>Chandrakot  Rural M'cipality -7</t>
  </si>
  <si>
    <t>Kali Gandaki  Rural M'cipality -6</t>
  </si>
  <si>
    <t>Shitganga  M'cipality -4</t>
  </si>
  <si>
    <t>Shitganga  M'cipality -12</t>
  </si>
  <si>
    <t>Dewchuli M'cipality -1,5,6,7,9</t>
  </si>
  <si>
    <t>Gaidakot M'cipality -11</t>
  </si>
  <si>
    <t>Sunwal M'cipality -6</t>
  </si>
  <si>
    <t xml:space="preserve"> Banganga M'cipality -9</t>
  </si>
  <si>
    <t xml:space="preserve"> Buddha Bhumi M'cipality - 3</t>
  </si>
  <si>
    <t>Butwal Sub metro</t>
  </si>
  <si>
    <t>Sainamaina M'cipality -10</t>
  </si>
  <si>
    <t xml:space="preserve"> Banganga M'cipality - ???</t>
  </si>
  <si>
    <t>Trilotma M'cipality -13, 17, Suddodhan Rural M'cipality-3,4, Shiyari Rural M'cipality-5,6</t>
  </si>
  <si>
    <t xml:space="preserve"> Suddodhan Rural M'cipality-3,4,5, Shiyari Rural M'cipality-4, Trilotma M'cipality -13, 16</t>
  </si>
  <si>
    <t>Sarawal Rural M'cipality-2,3</t>
  </si>
  <si>
    <t>Sarkegadh  Rural M'cipality -1</t>
  </si>
  <si>
    <t>Simkot  Rural M'cipality -1,2</t>
  </si>
  <si>
    <t>Sarkegadh  Rural M'cipality -4</t>
  </si>
  <si>
    <t>Tatopani  Rural M'cipality -4</t>
  </si>
  <si>
    <t>Kanakasundari Rural M'cipality -5,8</t>
  </si>
  <si>
    <t>Soru  Rural M'cipality -4</t>
  </si>
  <si>
    <t>Thuli Bheri M'cipality -7,8</t>
  </si>
  <si>
    <t xml:space="preserve">Triveni Nalgadh M'cipality -10,11 </t>
  </si>
  <si>
    <t>Bherimalika M'cipality -11</t>
  </si>
  <si>
    <t>Sanibheri  Rural M'cipality -3</t>
  </si>
  <si>
    <t>Mushikot M'cipality -14</t>
  </si>
  <si>
    <t>Bafikot  Rural M'cipality -2,3</t>
  </si>
  <si>
    <t>Pyuthan Municipality wd 2….???</t>
  </si>
  <si>
    <t>Jhimruk  Rural M'cipality -4,5</t>
  </si>
  <si>
    <t>Jhimruk Municipality Wd No 3 and Gaumukhi Gaonpalika Wd 7</t>
  </si>
  <si>
    <t>Jhimruk  Rural M'cipality -7,8</t>
  </si>
  <si>
    <t>Subarnawati  Rural M'cipality -5,6</t>
  </si>
  <si>
    <t>Madhi  Rural M'cipality -1 and Sukidaha  Rural M'cipality -1</t>
  </si>
  <si>
    <t>Gurvakot M'cipality -2,4</t>
  </si>
  <si>
    <t>Panchapuri M'cipality -3, Barahatal  Rural M'cipality -6</t>
  </si>
  <si>
    <t>Bheriganga M'cipality -4</t>
  </si>
  <si>
    <t>Lekhbeshi  M'cipality -6</t>
  </si>
  <si>
    <t>Chhatreswari  Rural M'cipality -3</t>
  </si>
  <si>
    <t>Sarada Municipality wd 14…???</t>
  </si>
  <si>
    <t>Mahabu  Rural M'cipality -1,2</t>
  </si>
  <si>
    <t>Bansgadhi municipality wd 1  ???</t>
  </si>
  <si>
    <t>Thakurdwara Municipality wd 2  ???</t>
  </si>
  <si>
    <t>Raptisonari  Rural M'cipality -2</t>
  </si>
  <si>
    <t>Raptisonari  Rural M'cipality -8</t>
  </si>
  <si>
    <t>Tulsipur submetropolitan-16 and 18.</t>
  </si>
  <si>
    <t>Ghorahi   sub-metropolitan-13 and 16</t>
  </si>
  <si>
    <t>Babai Rural M'cipality-5</t>
  </si>
  <si>
    <t>Syang</t>
  </si>
  <si>
    <t>Dhiprangbesi</t>
  </si>
  <si>
    <t>Gairapanari, Binapate</t>
  </si>
  <si>
    <t>Valwad DTW</t>
  </si>
  <si>
    <t>Petbaniya DTW</t>
  </si>
  <si>
    <t>Librukhola to Bajhkhey Gatjyula</t>
  </si>
  <si>
    <t>Sakure</t>
  </si>
  <si>
    <t>Lamasera</t>
  </si>
  <si>
    <t>Pindali Phat</t>
  </si>
  <si>
    <t>Sanoshree DTW</t>
  </si>
  <si>
    <t>Sanoshree-Taratal DTW</t>
  </si>
  <si>
    <t>Radhapur Sitapur DTW</t>
  </si>
  <si>
    <t>Bela DTW</t>
  </si>
  <si>
    <t>Dhanauri DTW</t>
  </si>
  <si>
    <t>Terai S</t>
  </si>
  <si>
    <t>Terai GW</t>
  </si>
  <si>
    <t>ISP</t>
  </si>
  <si>
    <t>Ecology</t>
  </si>
  <si>
    <t>Address</t>
  </si>
  <si>
    <t>CCA</t>
  </si>
  <si>
    <t>Value</t>
  </si>
  <si>
    <t>Note</t>
  </si>
  <si>
    <t>By default, the cropping intensity is calculated</t>
  </si>
  <si>
    <t>automatically using the cropped areas in Table C.2</t>
  </si>
  <si>
    <t>and the ISP's recorded command area.  If this data</t>
  </si>
  <si>
    <t>is incomplete, you can enter the DADO's estimate</t>
  </si>
  <si>
    <t>of cropping intensity manually instead.</t>
  </si>
  <si>
    <t>PICC  Amt.*</t>
  </si>
  <si>
    <t>Estimated Cost (Inclu. VAT)*</t>
  </si>
  <si>
    <t>NOTES ON USING THIS SPREADSHEET</t>
  </si>
  <si>
    <t>The structure of the spreadsheet is similar to before but some practical changes have been made to make it easier to complete.</t>
  </si>
  <si>
    <t>you are only expected to fill in cells which are shaded in grey.</t>
  </si>
  <si>
    <t>Some cells have dropdown menus to make data entry quicker.  If a cell does have a dropdown menu, you will see a symbol like this</t>
  </si>
  <si>
    <t>at the right hand side of the cell when you click on it.</t>
  </si>
  <si>
    <t>The spreadsheet already contains some basic project data which will be filled in automatically once you select the ISP name from the dropdown menu.</t>
  </si>
  <si>
    <t>Do you always know when it is your turn to receive irrigation water?</t>
  </si>
  <si>
    <t>B.1  Household and Population Data</t>
  </si>
  <si>
    <t>In general, how well do you think the WUA committee functions?</t>
  </si>
  <si>
    <t xml:space="preserve"> 16 Jan 2014</t>
  </si>
  <si>
    <t xml:space="preserve"> 20 Jan 2015</t>
  </si>
  <si>
    <t xml:space="preserve"> 29 Dec 2016</t>
  </si>
  <si>
    <t xml:space="preserve"> 19 Dec 2013</t>
  </si>
  <si>
    <t xml:space="preserve"> 3 Jan 2014</t>
  </si>
  <si>
    <t xml:space="preserve"> 16 Dec 2016</t>
  </si>
  <si>
    <t xml:space="preserve"> 29 Nov 2016</t>
  </si>
  <si>
    <t xml:space="preserve"> 11 Mar 2015</t>
  </si>
  <si>
    <t xml:space="preserve"> 27 Mar 2014</t>
  </si>
  <si>
    <t>Up to previous FY 2073/74</t>
  </si>
  <si>
    <t>During this FY: 2074/75</t>
  </si>
  <si>
    <t>DTW Construction (Nos)</t>
  </si>
  <si>
    <t>Pump house (Nos)</t>
  </si>
  <si>
    <t>Over head tank ...…….Ltr.- (Nos)</t>
  </si>
  <si>
    <t>Lined canal (km)</t>
  </si>
  <si>
    <t>Nos. of Tube well</t>
  </si>
  <si>
    <t>Depth of Tube well (m)</t>
  </si>
  <si>
    <t>Outlet (Nos)</t>
  </si>
  <si>
    <t>Surge-riser (Nos)</t>
  </si>
  <si>
    <t>Cross Drainage structure (Nos)</t>
  </si>
  <si>
    <t>Others</t>
  </si>
  <si>
    <t>Estimate Approval Date</t>
  </si>
  <si>
    <t>11kV Transmission Line (Km)</t>
  </si>
  <si>
    <t>11/0.4 kV 3 phase Transformer …....kVA-(Nos)</t>
  </si>
  <si>
    <t>NCB Package 3</t>
  </si>
  <si>
    <t>NCB Package 4</t>
  </si>
  <si>
    <t>NCB Package 5</t>
  </si>
  <si>
    <t>NCB Package 6</t>
  </si>
  <si>
    <t>NCB Package 7</t>
  </si>
  <si>
    <t>NCB Package 8</t>
  </si>
  <si>
    <t>NCB Package 9</t>
  </si>
  <si>
    <t>NCB Package 10</t>
  </si>
  <si>
    <t>NCB Package 11</t>
  </si>
  <si>
    <t>NCB Package 12</t>
  </si>
  <si>
    <t>NCB Package 13</t>
  </si>
  <si>
    <t>NCB Package 14</t>
  </si>
  <si>
    <t>NCB Package 15</t>
  </si>
  <si>
    <t>NCB Package 16</t>
  </si>
  <si>
    <t>NCB Package 17</t>
  </si>
  <si>
    <t>NCB Package 18</t>
  </si>
  <si>
    <t>NCB Package 19</t>
  </si>
  <si>
    <t>NCB Package 20</t>
  </si>
  <si>
    <t>A.2  Summary of Civil Works NCB Packages</t>
  </si>
  <si>
    <t>NCB 1</t>
  </si>
  <si>
    <t>NCB 2</t>
  </si>
  <si>
    <t>NCB 3</t>
  </si>
  <si>
    <t>NCB 4</t>
  </si>
  <si>
    <t>NCB 5</t>
  </si>
  <si>
    <t>NCB 6</t>
  </si>
  <si>
    <t>NCB 7</t>
  </si>
  <si>
    <t>NCB 8</t>
  </si>
  <si>
    <t>NCB 9</t>
  </si>
  <si>
    <t>NCB 10</t>
  </si>
  <si>
    <t>NCB 11</t>
  </si>
  <si>
    <t>NCB 12</t>
  </si>
  <si>
    <t>NCB 13</t>
  </si>
  <si>
    <t>NCB 14</t>
  </si>
  <si>
    <t>NCB 15</t>
  </si>
  <si>
    <t>NCB 16</t>
  </si>
  <si>
    <t>NCB 17</t>
  </si>
  <si>
    <t>NCB 18</t>
  </si>
  <si>
    <t>NCB 19</t>
  </si>
  <si>
    <t>NCB 20</t>
  </si>
  <si>
    <t>Financial wrt Contract</t>
  </si>
  <si>
    <t>Physical wrt Estimate</t>
  </si>
  <si>
    <t>Date of Completion</t>
  </si>
  <si>
    <t>Actual</t>
  </si>
  <si>
    <t>Contract Amount</t>
  </si>
  <si>
    <t>Contract ID &amp; Contractor's Name</t>
  </si>
  <si>
    <t>Contract Details</t>
  </si>
  <si>
    <t>Estimated
Cost</t>
  </si>
  <si>
    <t>Expenditure
to Date</t>
  </si>
  <si>
    <t>Initial Contract</t>
  </si>
  <si>
    <t>Overall</t>
  </si>
  <si>
    <t>A.2  Civil Works NCB Packages (page 1 of 10, Packages 1 and 2)</t>
  </si>
  <si>
    <t>A.2  Civil Works NCB Packages (page 2 of 10, Packages 3 and 4)</t>
  </si>
  <si>
    <t>A.2  Civil Works NCB Packages (page 3 of 10, Packages 5 and 6)</t>
  </si>
  <si>
    <t>A.2  Civil Works NCB Packages (page 4 of 10, Packages 7 and 8)</t>
  </si>
  <si>
    <t>A.2  Civil Works NCB Packages (page 5 of 10, Packages 9 and 10)</t>
  </si>
  <si>
    <t>A.2  Civil Works NCB Packages (page 6 of 10, Packages 11 and 12)</t>
  </si>
  <si>
    <t>A.2  Civil Works NCB Packages (page 7 of 10, Packages 13 and 14)</t>
  </si>
  <si>
    <t>A.2  Civil Works NCB Packages (page 8 of 10, Packages 15 and 16)</t>
  </si>
  <si>
    <t>A.2  Civil Works NCB Packages (page 9 of 10, Packages 17 and 18)</t>
  </si>
  <si>
    <t>A.2  Civil Works NCB Packages (page 10 of 10, Packages 19 and 20)</t>
  </si>
  <si>
    <t>NCB
Reference</t>
  </si>
  <si>
    <t>(enter details of individual NCB contracts on worksheet "A.2 NCBs")</t>
  </si>
  <si>
    <t>NCB (All Packages)</t>
  </si>
  <si>
    <t>All NCB Packages</t>
  </si>
  <si>
    <t>Compost Management</t>
  </si>
  <si>
    <t>Cowshed Improvement</t>
  </si>
  <si>
    <t>District Tech Team</t>
  </si>
  <si>
    <t>Fingerling Distribution</t>
  </si>
  <si>
    <t>Inter-district Visit</t>
  </si>
  <si>
    <t>Improved Cultivation Practice</t>
  </si>
  <si>
    <t>Micro-mechanisation</t>
  </si>
  <si>
    <t>Off-season Veg Cultivation</t>
  </si>
  <si>
    <t>Marketing</t>
  </si>
  <si>
    <t>Monsoon</t>
  </si>
  <si>
    <t>Seed Multiplication</t>
  </si>
  <si>
    <t>Plant Protection</t>
  </si>
  <si>
    <t>Plastic Tunnel</t>
  </si>
  <si>
    <t>Pond Construction</t>
  </si>
  <si>
    <t>Post-harvest Technology</t>
  </si>
  <si>
    <t>Power Tiller</t>
  </si>
  <si>
    <t>Research Farms</t>
  </si>
  <si>
    <t>Thresher</t>
  </si>
  <si>
    <t>Vegetables, Mushrooms</t>
  </si>
  <si>
    <t>Well managed ISPs</t>
  </si>
  <si>
    <t>Winnower</t>
  </si>
  <si>
    <t>Totals</t>
  </si>
  <si>
    <r>
      <t>Cropping Intensity (</t>
    </r>
    <r>
      <rPr>
        <b/>
        <sz val="10"/>
        <color indexed="8"/>
        <rFont val="Arial"/>
        <family val="2"/>
      </rPr>
      <t>see note</t>
    </r>
    <r>
      <rPr>
        <sz val="10"/>
        <color indexed="8"/>
        <rFont val="Arial"/>
        <family val="2"/>
      </rPr>
      <t>)</t>
    </r>
  </si>
  <si>
    <t>Date of DADO survey used for this data</t>
  </si>
  <si>
    <t>B.2  Summary of Gender &amp; Vulnerable Community Participation</t>
  </si>
  <si>
    <t>Desciption</t>
  </si>
  <si>
    <t>Total No of Training Events</t>
  </si>
  <si>
    <t>B.3  WUA Executive Committee</t>
  </si>
  <si>
    <t>B.4  WUA Institutional Development</t>
  </si>
  <si>
    <t>PHASE 1 (Activities 1 to 11)</t>
  </si>
  <si>
    <t>overall rate of compliance</t>
  </si>
  <si>
    <t>PHASE 2 (Activities 12 to 23)</t>
  </si>
  <si>
    <t>B.4  WUA Institutional Development (continued)</t>
  </si>
  <si>
    <t>B.5  WUA CAPACITY DEVELOPMENT</t>
  </si>
  <si>
    <t>PHASE 3 (Activities 24 to 31)</t>
  </si>
  <si>
    <t>Record keeping of pump operation in groundwater subprojects</t>
  </si>
  <si>
    <t>C.1 AGRICULTURAL TRAINING AND EXTENSION</t>
  </si>
  <si>
    <t>C.2 AGRICULTURAL PRODUCTIVITY AND FINANCIAL RETURNS</t>
  </si>
  <si>
    <t>no longer relevant</t>
  </si>
  <si>
    <t>D.1 IMPLEMENTATION OF SEMP RECOMMENDATIONS</t>
  </si>
  <si>
    <t>D.2 AWARENESS TRAINING (eg IPM, fertilizer use, pesticide use, organic farming)</t>
  </si>
  <si>
    <t>D.3 GENDER AND VULNERABLE COMMUNITY DEVELOPMENT</t>
  </si>
  <si>
    <t>(Totals)</t>
  </si>
  <si>
    <t>D.4 LAND DONATION RECORDS</t>
  </si>
  <si>
    <t>BLGWP (A) - DTW</t>
  </si>
  <si>
    <t>BLGWP (B) - DTW</t>
  </si>
  <si>
    <t>2023 Sale Kulo</t>
  </si>
  <si>
    <r>
      <rPr>
        <b/>
        <u val="single"/>
        <sz val="10"/>
        <rFont val="Arial Narrow"/>
        <family val="2"/>
      </rPr>
      <t>[a]  Civil Works</t>
    </r>
    <r>
      <rPr>
        <sz val="10"/>
        <rFont val="Arial Narrow"/>
        <family val="2"/>
      </rPr>
      <t xml:space="preserve"> including  General Items + VAT and excluding WUA Contribution</t>
    </r>
  </si>
  <si>
    <t>IWRMP (AF) - COMPONENT A - ISP DATA COLLECTION (Groundwater ISPs)</t>
  </si>
  <si>
    <t>2017/18</t>
  </si>
  <si>
    <t>Response for Each Category (Head/Middle/Tail)</t>
  </si>
  <si>
    <t>Total ISP Net Income (NRs)</t>
  </si>
  <si>
    <t>Overall Net Income per hectare of Command Area (NRs/ha)</t>
  </si>
  <si>
    <t>Latest Estimate Approval Date</t>
  </si>
  <si>
    <t>Submersible Pump        HP</t>
  </si>
  <si>
    <t>Dstribution Pipe        dia mm</t>
  </si>
  <si>
    <t>km</t>
  </si>
  <si>
    <t>Maintenance of distribution system (km)</t>
  </si>
  <si>
    <t>Maintenance of Electromechanical works (Nos)</t>
  </si>
  <si>
    <t>A.4  WUA Contributions</t>
  </si>
  <si>
    <t>WUA Cash Contributions</t>
  </si>
  <si>
    <t>Cumulative</t>
  </si>
  <si>
    <t>Up to end of FY 2073/74</t>
  </si>
  <si>
    <t>Current FY 2074/75</t>
  </si>
  <si>
    <t>1st Tr</t>
  </si>
  <si>
    <t>2nd Tr</t>
  </si>
  <si>
    <t>3rd Tr</t>
  </si>
  <si>
    <t>Cash Contributions by WUA</t>
  </si>
  <si>
    <t>Net WUA Contributions</t>
  </si>
  <si>
    <t>Cash Contributions (NRs)</t>
  </si>
  <si>
    <t>Refunds Returned to WUA</t>
  </si>
  <si>
    <t>WUA Net Cash Contribution</t>
  </si>
  <si>
    <t>Net DoI Contribution</t>
  </si>
  <si>
    <t>Total DoI Works</t>
  </si>
  <si>
    <t>Total Contribution Contracts</t>
  </si>
  <si>
    <t xml:space="preserve">A.10  Expenditure Summary and Status of Subproject  </t>
  </si>
  <si>
    <t>separately from WUA Contribution Contracts.</t>
  </si>
  <si>
    <t>PLEASE ALSO NOTE</t>
  </si>
  <si>
    <t>B - SOCIAL/WUA DEVELOPMENT</t>
  </si>
  <si>
    <t>C - AGRICULTURAL DEVELOPMENT</t>
  </si>
  <si>
    <t>A.2 - INFRASTRUCTURE IMPROVEMENT AND DEVELOPMENT (NCBs)</t>
  </si>
  <si>
    <t>D - SAFEGUARDS</t>
  </si>
  <si>
    <t>Tulsipur submetropolitan municipality - 14, 15, 17, and  …</t>
  </si>
  <si>
    <t>This spreadsheet is for collecting data of IWRMP subprojects in the 2074/75 (2017/18) fiscal year.</t>
  </si>
  <si>
    <t xml:space="preserve">Another difference is that </t>
  </si>
  <si>
    <t>All other cells contain formulas and are blocked so that you can't change the formulas accidentally.</t>
  </si>
  <si>
    <t>First, you'll notice that each discipline is on a separate worksheet: engineer, social, agriculture, etc</t>
  </si>
  <si>
    <t>spreadsheet allows for up to 20 separate NCB contracts.  In order that the progress of the works can be calculated correctly, it is important that data be</t>
  </si>
  <si>
    <t>One big difference between groundwater and surface water subprojects is the number of NCB contracts the works may be divided up into.  This</t>
  </si>
  <si>
    <r>
      <rPr>
        <sz val="10"/>
        <rFont val="Arial"/>
        <family val="2"/>
      </rPr>
      <t xml:space="preserve">entered for </t>
    </r>
    <r>
      <rPr>
        <b/>
        <sz val="10"/>
        <color indexed="10"/>
        <rFont val="Arial"/>
        <family val="2"/>
      </rPr>
      <t>ALL</t>
    </r>
    <r>
      <rPr>
        <sz val="10"/>
        <color indexed="8"/>
        <rFont val="Arial"/>
        <family val="2"/>
      </rPr>
      <t xml:space="preserve"> NCB contracts regardless of whether they have already been completed, they are currently ongoing or they have not been tendered yet.</t>
    </r>
  </si>
  <si>
    <r>
      <t xml:space="preserve">Where NCB contracts have not been tendered yet, all that is required in the name of the contract and the value of the </t>
    </r>
    <r>
      <rPr>
        <b/>
        <sz val="10"/>
        <color indexed="8"/>
        <rFont val="Arial"/>
        <family val="2"/>
      </rPr>
      <t>latest</t>
    </r>
    <r>
      <rPr>
        <sz val="10"/>
        <color indexed="8"/>
        <rFont val="Arial"/>
        <family val="2"/>
      </rPr>
      <t xml:space="preserve"> approved estimate.</t>
    </r>
  </si>
  <si>
    <t>Another important difference to note from the previous version of this spreadsheet is Section A.4 where WUA Cash Contributions are now treated</t>
  </si>
  <si>
    <t>DTW(s) or Head of System/Main Canal</t>
  </si>
  <si>
    <t>(if appropriate)</t>
  </si>
  <si>
    <t>Start
Date</t>
  </si>
  <si>
    <t>Total WUA Contribution</t>
  </si>
  <si>
    <t>Total DOI+WUA Contributions</t>
  </si>
  <si>
    <t>Effective WUA Contrib to Date:</t>
  </si>
  <si>
    <t>[e]  WUA (Labour) Contribution Contracts</t>
  </si>
  <si>
    <t>WUA (Labour) Contribution Contract 1</t>
  </si>
  <si>
    <t>WUA (Labour) Contribution Contract 2</t>
  </si>
  <si>
    <t>Vice-chairperson</t>
  </si>
  <si>
    <t>Phone Number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</si>
</sst>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0.0%"/>
    <numFmt numFmtId="167" formatCode="0.0"/>
    <numFmt numFmtId="168" formatCode="dd/mm/yy;@"/>
    <numFmt numFmtId="169" formatCode="_(* #,##0_);_(* \(#,##0\);_(* &quot;-&quot;??_);_(@_)"/>
    <numFmt numFmtId="170" formatCode="0.0000"/>
    <numFmt numFmtId="171" formatCode="dd\ mmm\ yyyy"/>
    <numFmt numFmtId="172" formatCode="#,##0.0"/>
    <numFmt numFmtId="173" formatCode="dd\ mmm\ yy"/>
    <numFmt numFmtId="174" formatCode="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1"/>
      <color indexed="8"/>
      <name val="Arial Narrow"/>
      <family val="2"/>
    </font>
    <font>
      <b/>
      <sz val="10"/>
      <color indexed="10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rgb="FFFF0000"/>
      <name val="Arial Narrow"/>
      <family val="2"/>
    </font>
    <font>
      <u val="single"/>
      <sz val="10"/>
      <color theme="1"/>
      <name val="Arial Narrow"/>
      <family val="2"/>
    </font>
    <font>
      <sz val="10"/>
      <color theme="1" tint="0.04998999834060669"/>
      <name val="Arial Narrow"/>
      <family val="2"/>
    </font>
    <font>
      <b/>
      <sz val="10"/>
      <color rgb="FFFF0000"/>
      <name val="Arial Narrow"/>
      <family val="2"/>
    </font>
    <font>
      <b/>
      <u val="single"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4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165" fontId="65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 indent="1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right" indent="1"/>
    </xf>
    <xf numFmtId="3" fontId="64" fillId="0" borderId="0" xfId="0" applyNumberFormat="1" applyFont="1" applyFill="1" applyBorder="1" applyAlignment="1">
      <alignment horizontal="right"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65" fillId="0" borderId="11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5" fillId="0" borderId="16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6" fillId="0" borderId="17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18" xfId="0" applyFont="1" applyBorder="1" applyAlignment="1">
      <alignment horizontal="center" vertical="center" wrapText="1"/>
    </xf>
    <xf numFmtId="43" fontId="68" fillId="0" borderId="18" xfId="0" applyNumberFormat="1" applyFont="1" applyFill="1" applyBorder="1" applyAlignment="1">
      <alignment horizontal="center" vertical="center"/>
    </xf>
    <xf numFmtId="43" fontId="68" fillId="0" borderId="19" xfId="0" applyNumberFormat="1" applyFont="1" applyFill="1" applyBorder="1" applyAlignment="1">
      <alignment horizontal="center" vertical="center"/>
    </xf>
    <xf numFmtId="169" fontId="68" fillId="0" borderId="18" xfId="0" applyNumberFormat="1" applyFont="1" applyFill="1" applyBorder="1" applyAlignment="1">
      <alignment/>
    </xf>
    <xf numFmtId="169" fontId="68" fillId="0" borderId="18" xfId="0" applyNumberFormat="1" applyFont="1" applyBorder="1" applyAlignment="1">
      <alignment/>
    </xf>
    <xf numFmtId="0" fontId="68" fillId="0" borderId="19" xfId="0" applyFont="1" applyBorder="1" applyAlignment="1">
      <alignment vertical="center"/>
    </xf>
    <xf numFmtId="0" fontId="68" fillId="0" borderId="19" xfId="0" applyFont="1" applyBorder="1" applyAlignment="1">
      <alignment horizontal="left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1" fontId="68" fillId="0" borderId="0" xfId="0" applyNumberFormat="1" applyFont="1" applyBorder="1" applyAlignment="1">
      <alignment vertical="center"/>
    </xf>
    <xf numFmtId="169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/>
    </xf>
    <xf numFmtId="169" fontId="68" fillId="0" borderId="22" xfId="0" applyNumberFormat="1" applyFont="1" applyBorder="1" applyAlignment="1">
      <alignment vertical="center"/>
    </xf>
    <xf numFmtId="169" fontId="68" fillId="0" borderId="19" xfId="0" applyNumberFormat="1" applyFont="1" applyBorder="1" applyAlignment="1">
      <alignment vertical="center"/>
    </xf>
    <xf numFmtId="0" fontId="68" fillId="0" borderId="18" xfId="0" applyFont="1" applyBorder="1" applyAlignment="1">
      <alignment/>
    </xf>
    <xf numFmtId="0" fontId="68" fillId="0" borderId="21" xfId="0" applyFont="1" applyBorder="1" applyAlignment="1">
      <alignment/>
    </xf>
    <xf numFmtId="1" fontId="68" fillId="0" borderId="0" xfId="0" applyNumberFormat="1" applyFont="1" applyFill="1" applyBorder="1" applyAlignment="1">
      <alignment horizontal="center" vertical="center"/>
    </xf>
    <xf numFmtId="43" fontId="68" fillId="0" borderId="0" xfId="0" applyNumberFormat="1" applyFont="1" applyFill="1" applyBorder="1" applyAlignment="1">
      <alignment vertical="center"/>
    </xf>
    <xf numFmtId="1" fontId="68" fillId="0" borderId="0" xfId="0" applyNumberFormat="1" applyFont="1" applyFill="1" applyBorder="1" applyAlignment="1">
      <alignment vertical="center"/>
    </xf>
    <xf numFmtId="43" fontId="70" fillId="0" borderId="0" xfId="0" applyNumberFormat="1" applyFont="1" applyFill="1" applyBorder="1" applyAlignment="1">
      <alignment vertical="center"/>
    </xf>
    <xf numFmtId="43" fontId="70" fillId="0" borderId="0" xfId="0" applyNumberFormat="1" applyFont="1" applyFill="1" applyBorder="1" applyAlignment="1">
      <alignment horizontal="right" vertical="center"/>
    </xf>
    <xf numFmtId="43" fontId="70" fillId="0" borderId="0" xfId="44" applyFont="1" applyFill="1" applyBorder="1" applyAlignment="1">
      <alignment horizontal="left" vertical="center"/>
    </xf>
    <xf numFmtId="0" fontId="67" fillId="0" borderId="0" xfId="0" applyFont="1" applyFill="1" applyBorder="1" applyAlignment="1">
      <alignment/>
    </xf>
    <xf numFmtId="10" fontId="70" fillId="0" borderId="0" xfId="58" applyNumberFormat="1" applyFont="1" applyFill="1" applyBorder="1" applyAlignment="1">
      <alignment vertical="center"/>
    </xf>
    <xf numFmtId="10" fontId="70" fillId="0" borderId="0" xfId="58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43" fontId="67" fillId="0" borderId="0" xfId="0" applyNumberFormat="1" applyFont="1" applyFill="1" applyBorder="1" applyAlignment="1">
      <alignment/>
    </xf>
    <xf numFmtId="0" fontId="68" fillId="0" borderId="18" xfId="0" applyFont="1" applyFill="1" applyBorder="1" applyAlignment="1">
      <alignment/>
    </xf>
    <xf numFmtId="0" fontId="68" fillId="0" borderId="19" xfId="0" applyFont="1" applyBorder="1" applyAlignment="1">
      <alignment horizontal="left" vertical="center" wrapText="1"/>
    </xf>
    <xf numFmtId="0" fontId="67" fillId="0" borderId="0" xfId="0" applyFont="1" applyBorder="1" applyAlignment="1">
      <alignment vertical="center"/>
    </xf>
    <xf numFmtId="0" fontId="71" fillId="0" borderId="0" xfId="0" applyFont="1" applyFill="1" applyBorder="1" applyAlignment="1">
      <alignment horizontal="left" vertical="top"/>
    </xf>
    <xf numFmtId="0" fontId="67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43" fontId="68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wrapText="1"/>
    </xf>
    <xf numFmtId="43" fontId="16" fillId="0" borderId="0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 wrapText="1"/>
    </xf>
    <xf numFmtId="43" fontId="68" fillId="0" borderId="0" xfId="44" applyFont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2" xfId="0" applyFont="1" applyBorder="1" applyAlignment="1">
      <alignment vertical="center" wrapText="1"/>
    </xf>
    <xf numFmtId="169" fontId="68" fillId="0" borderId="18" xfId="44" applyNumberFormat="1" applyFont="1" applyFill="1" applyBorder="1" applyAlignment="1">
      <alignment/>
    </xf>
    <xf numFmtId="169" fontId="68" fillId="0" borderId="18" xfId="44" applyNumberFormat="1" applyFont="1" applyBorder="1" applyAlignment="1">
      <alignment/>
    </xf>
    <xf numFmtId="169" fontId="16" fillId="0" borderId="18" xfId="44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43" fontId="16" fillId="0" borderId="0" xfId="0" applyNumberFormat="1" applyFont="1" applyBorder="1" applyAlignment="1">
      <alignment vertical="center"/>
    </xf>
    <xf numFmtId="169" fontId="16" fillId="0" borderId="0" xfId="0" applyNumberFormat="1" applyFont="1" applyFill="1" applyBorder="1" applyAlignment="1">
      <alignment horizontal="right" vertical="center"/>
    </xf>
    <xf numFmtId="43" fontId="16" fillId="0" borderId="0" xfId="0" applyNumberFormat="1" applyFont="1" applyFill="1" applyBorder="1" applyAlignment="1">
      <alignment horizontal="right" vertical="center"/>
    </xf>
    <xf numFmtId="169" fontId="68" fillId="0" borderId="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/>
    </xf>
    <xf numFmtId="43" fontId="68" fillId="0" borderId="0" xfId="58" applyNumberFormat="1" applyFont="1" applyFill="1" applyBorder="1" applyAlignment="1">
      <alignment vertical="center"/>
    </xf>
    <xf numFmtId="0" fontId="6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10" fontId="68" fillId="0" borderId="0" xfId="58" applyNumberFormat="1" applyFont="1" applyFill="1" applyBorder="1" applyAlignment="1">
      <alignment vertical="center"/>
    </xf>
    <xf numFmtId="10" fontId="68" fillId="0" borderId="0" xfId="58" applyNumberFormat="1" applyFont="1" applyBorder="1" applyAlignment="1">
      <alignment vertical="center"/>
    </xf>
    <xf numFmtId="0" fontId="68" fillId="0" borderId="19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68" fillId="0" borderId="23" xfId="0" applyFont="1" applyFill="1" applyBorder="1" applyAlignment="1">
      <alignment/>
    </xf>
    <xf numFmtId="0" fontId="68" fillId="0" borderId="19" xfId="0" applyFont="1" applyBorder="1" applyAlignment="1">
      <alignment vertical="center" wrapText="1"/>
    </xf>
    <xf numFmtId="43" fontId="69" fillId="0" borderId="0" xfId="0" applyNumberFormat="1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169" fontId="75" fillId="0" borderId="0" xfId="0" applyNumberFormat="1" applyFont="1" applyFill="1" applyBorder="1" applyAlignment="1">
      <alignment horizontal="right" vertical="center"/>
    </xf>
    <xf numFmtId="43" fontId="75" fillId="0" borderId="0" xfId="0" applyNumberFormat="1" applyFont="1" applyFill="1" applyBorder="1" applyAlignment="1">
      <alignment horizontal="right" vertical="center"/>
    </xf>
    <xf numFmtId="43" fontId="68" fillId="0" borderId="0" xfId="44" applyFont="1" applyFill="1" applyBorder="1" applyAlignment="1">
      <alignment vertical="center"/>
    </xf>
    <xf numFmtId="43" fontId="16" fillId="0" borderId="0" xfId="44" applyNumberFormat="1" applyFont="1" applyFill="1" applyBorder="1" applyAlignment="1">
      <alignment/>
    </xf>
    <xf numFmtId="43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16" fillId="0" borderId="19" xfId="0" applyFont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top"/>
    </xf>
    <xf numFmtId="3" fontId="70" fillId="0" borderId="0" xfId="0" applyNumberFormat="1" applyFont="1" applyBorder="1" applyAlignment="1">
      <alignment vertical="center"/>
    </xf>
    <xf numFmtId="43" fontId="70" fillId="0" borderId="0" xfId="0" applyNumberFormat="1" applyFont="1" applyBorder="1" applyAlignment="1">
      <alignment horizontal="right" vertical="center"/>
    </xf>
    <xf numFmtId="43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 quotePrefix="1">
      <alignment horizontal="right" vertical="center"/>
    </xf>
    <xf numFmtId="169" fontId="72" fillId="0" borderId="0" xfId="0" applyNumberFormat="1" applyFont="1" applyFill="1" applyBorder="1" applyAlignment="1">
      <alignment horizontal="right" vertical="center"/>
    </xf>
    <xf numFmtId="43" fontId="7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43" fontId="67" fillId="0" borderId="0" xfId="0" applyNumberFormat="1" applyFont="1" applyFill="1" applyBorder="1" applyAlignment="1">
      <alignment vertical="center"/>
    </xf>
    <xf numFmtId="0" fontId="67" fillId="0" borderId="0" xfId="0" applyFont="1" applyBorder="1" applyAlignment="1">
      <alignment/>
    </xf>
    <xf numFmtId="43" fontId="67" fillId="0" borderId="0" xfId="44" applyFont="1" applyBorder="1" applyAlignment="1">
      <alignment/>
    </xf>
    <xf numFmtId="0" fontId="67" fillId="0" borderId="0" xfId="0" applyFont="1" applyFill="1" applyBorder="1" applyAlignment="1">
      <alignment vertical="center" wrapText="1"/>
    </xf>
    <xf numFmtId="0" fontId="68" fillId="0" borderId="18" xfId="0" applyFont="1" applyBorder="1" applyAlignment="1">
      <alignment horizontal="center" vertical="center"/>
    </xf>
    <xf numFmtId="43" fontId="67" fillId="0" borderId="0" xfId="44" applyFont="1" applyAlignment="1">
      <alignment/>
    </xf>
    <xf numFmtId="0" fontId="67" fillId="0" borderId="0" xfId="0" applyFont="1" applyBorder="1" applyAlignment="1">
      <alignment/>
    </xf>
    <xf numFmtId="43" fontId="67" fillId="0" borderId="0" xfId="44" applyFont="1" applyBorder="1" applyAlignment="1">
      <alignment/>
    </xf>
    <xf numFmtId="43" fontId="67" fillId="0" borderId="0" xfId="44" applyFont="1" applyFill="1" applyBorder="1" applyAlignment="1">
      <alignment/>
    </xf>
    <xf numFmtId="3" fontId="76" fillId="0" borderId="0" xfId="0" applyNumberFormat="1" applyFont="1" applyFill="1" applyBorder="1" applyAlignment="1">
      <alignment vertical="center"/>
    </xf>
    <xf numFmtId="2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center"/>
    </xf>
    <xf numFmtId="170" fontId="67" fillId="0" borderId="0" xfId="0" applyNumberFormat="1" applyFont="1" applyBorder="1" applyAlignment="1">
      <alignment/>
    </xf>
    <xf numFmtId="43" fontId="67" fillId="0" borderId="0" xfId="0" applyNumberFormat="1" applyFont="1" applyBorder="1" applyAlignment="1">
      <alignment/>
    </xf>
    <xf numFmtId="0" fontId="68" fillId="33" borderId="19" xfId="0" applyFont="1" applyFill="1" applyBorder="1" applyAlignment="1">
      <alignment/>
    </xf>
    <xf numFmtId="0" fontId="68" fillId="0" borderId="18" xfId="0" applyFont="1" applyBorder="1" applyAlignment="1">
      <alignment horizontal="left" vertical="center"/>
    </xf>
    <xf numFmtId="0" fontId="68" fillId="0" borderId="21" xfId="0" applyFont="1" applyBorder="1" applyAlignment="1">
      <alignment vertical="center" wrapText="1"/>
    </xf>
    <xf numFmtId="0" fontId="71" fillId="0" borderId="0" xfId="0" applyFont="1" applyFill="1" applyBorder="1" applyAlignment="1">
      <alignment horizontal="center" vertical="top"/>
    </xf>
    <xf numFmtId="3" fontId="68" fillId="0" borderId="0" xfId="0" applyNumberFormat="1" applyFont="1" applyBorder="1" applyAlignment="1">
      <alignment vertical="center"/>
    </xf>
    <xf numFmtId="43" fontId="68" fillId="0" borderId="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Fill="1" applyAlignment="1">
      <alignment/>
    </xf>
    <xf numFmtId="0" fontId="77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9" fillId="0" borderId="0" xfId="0" applyFont="1" applyFill="1" applyBorder="1" applyAlignment="1">
      <alignment horizontal="left"/>
    </xf>
    <xf numFmtId="43" fontId="76" fillId="0" borderId="0" xfId="0" applyNumberFormat="1" applyFont="1" applyFill="1" applyBorder="1" applyAlignment="1">
      <alignment horizontal="right" vertical="center"/>
    </xf>
    <xf numFmtId="3" fontId="76" fillId="0" borderId="0" xfId="0" applyNumberFormat="1" applyFont="1" applyFill="1" applyBorder="1" applyAlignment="1">
      <alignment vertical="top" wrapText="1"/>
    </xf>
    <xf numFmtId="4" fontId="16" fillId="0" borderId="18" xfId="44" applyNumberFormat="1" applyFont="1" applyFill="1" applyBorder="1" applyAlignment="1">
      <alignment horizontal="center" vertical="center"/>
    </xf>
    <xf numFmtId="4" fontId="68" fillId="0" borderId="24" xfId="58" applyNumberFormat="1" applyFont="1" applyFill="1" applyBorder="1" applyAlignment="1">
      <alignment horizontal="center" vertical="center"/>
    </xf>
    <xf numFmtId="4" fontId="68" fillId="0" borderId="24" xfId="58" applyNumberFormat="1" applyFont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2" fontId="16" fillId="0" borderId="18" xfId="44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69" fillId="0" borderId="0" xfId="0" applyFont="1" applyFill="1" applyBorder="1" applyAlignment="1">
      <alignment horizontal="left" vertical="center" indent="1"/>
    </xf>
    <xf numFmtId="4" fontId="16" fillId="0" borderId="23" xfId="44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164" fontId="68" fillId="0" borderId="24" xfId="44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2" fontId="16" fillId="0" borderId="23" xfId="44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/>
    </xf>
    <xf numFmtId="43" fontId="68" fillId="0" borderId="0" xfId="0" applyNumberFormat="1" applyFont="1" applyFill="1" applyBorder="1" applyAlignment="1">
      <alignment/>
    </xf>
    <xf numFmtId="3" fontId="68" fillId="0" borderId="18" xfId="0" applyNumberFormat="1" applyFont="1" applyBorder="1" applyAlignment="1">
      <alignment vertical="center"/>
    </xf>
    <xf numFmtId="3" fontId="17" fillId="0" borderId="18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14" fontId="67" fillId="0" borderId="0" xfId="0" applyNumberFormat="1" applyFont="1" applyFill="1" applyAlignment="1">
      <alignment/>
    </xf>
    <xf numFmtId="1" fontId="16" fillId="0" borderId="25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0" fontId="72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3" fontId="16" fillId="0" borderId="18" xfId="0" applyNumberFormat="1" applyFont="1" applyFill="1" applyBorder="1" applyAlignment="1">
      <alignment horizontal="right" vertical="center"/>
    </xf>
    <xf numFmtId="3" fontId="68" fillId="0" borderId="18" xfId="0" applyNumberFormat="1" applyFont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3" fontId="78" fillId="0" borderId="18" xfId="0" applyNumberFormat="1" applyFont="1" applyFill="1" applyBorder="1" applyAlignment="1">
      <alignment horizontal="right" vertical="center"/>
    </xf>
    <xf numFmtId="3" fontId="68" fillId="0" borderId="18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3" fontId="73" fillId="0" borderId="18" xfId="0" applyNumberFormat="1" applyFont="1" applyFill="1" applyBorder="1" applyAlignment="1">
      <alignment vertical="center"/>
    </xf>
    <xf numFmtId="168" fontId="68" fillId="0" borderId="0" xfId="0" applyNumberFormat="1" applyFont="1" applyFill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2" fontId="67" fillId="0" borderId="0" xfId="0" applyNumberFormat="1" applyFont="1" applyFill="1" applyAlignment="1" quotePrefix="1">
      <alignment/>
    </xf>
    <xf numFmtId="0" fontId="79" fillId="0" borderId="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70" fillId="0" borderId="19" xfId="0" applyFont="1" applyBorder="1" applyAlignment="1">
      <alignment horizontal="right" vertical="center"/>
    </xf>
    <xf numFmtId="0" fontId="70" fillId="0" borderId="27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70" fillId="0" borderId="28" xfId="0" applyFont="1" applyBorder="1" applyAlignment="1">
      <alignment horizontal="right" vertical="center"/>
    </xf>
    <xf numFmtId="0" fontId="68" fillId="0" borderId="29" xfId="0" applyFont="1" applyBorder="1" applyAlignment="1">
      <alignment vertical="center"/>
    </xf>
    <xf numFmtId="0" fontId="68" fillId="0" borderId="27" xfId="0" applyFont="1" applyFill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30" xfId="0" applyFont="1" applyFill="1" applyBorder="1" applyAlignment="1">
      <alignment/>
    </xf>
    <xf numFmtId="43" fontId="16" fillId="34" borderId="17" xfId="44" applyFont="1" applyFill="1" applyBorder="1" applyAlignment="1" applyProtection="1">
      <alignment horizontal="right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/>
      <protection locked="0"/>
    </xf>
    <xf numFmtId="0" fontId="68" fillId="34" borderId="31" xfId="0" applyFont="1" applyFill="1" applyBorder="1" applyAlignment="1" applyProtection="1">
      <alignment horizontal="center"/>
      <protection locked="0"/>
    </xf>
    <xf numFmtId="0" fontId="68" fillId="34" borderId="18" xfId="0" applyFont="1" applyFill="1" applyBorder="1" applyAlignment="1" applyProtection="1">
      <alignment horizontal="center"/>
      <protection locked="0"/>
    </xf>
    <xf numFmtId="0" fontId="68" fillId="34" borderId="24" xfId="0" applyFont="1" applyFill="1" applyBorder="1" applyAlignment="1" applyProtection="1">
      <alignment horizontal="center"/>
      <protection locked="0"/>
    </xf>
    <xf numFmtId="3" fontId="16" fillId="34" borderId="18" xfId="0" applyNumberFormat="1" applyFont="1" applyFill="1" applyBorder="1" applyAlignment="1" applyProtection="1">
      <alignment vertical="center" wrapText="1"/>
      <protection locked="0"/>
    </xf>
    <xf numFmtId="0" fontId="68" fillId="34" borderId="18" xfId="0" applyFont="1" applyFill="1" applyBorder="1" applyAlignment="1" applyProtection="1">
      <alignment horizontal="center" vertical="center" wrapText="1"/>
      <protection locked="0"/>
    </xf>
    <xf numFmtId="2" fontId="16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34" borderId="18" xfId="0" applyNumberFormat="1" applyFont="1" applyFill="1" applyBorder="1" applyAlignment="1" applyProtection="1">
      <alignment horizontal="center" vertical="center"/>
      <protection locked="0"/>
    </xf>
    <xf numFmtId="2" fontId="16" fillId="34" borderId="23" xfId="0" applyNumberFormat="1" applyFont="1" applyFill="1" applyBorder="1" applyAlignment="1" applyProtection="1">
      <alignment horizontal="center" vertical="center"/>
      <protection locked="0"/>
    </xf>
    <xf numFmtId="3" fontId="16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34" borderId="18" xfId="0" applyNumberFormat="1" applyFont="1" applyFill="1" applyBorder="1" applyAlignment="1" applyProtection="1">
      <alignment horizontal="center" vertical="center"/>
      <protection locked="0"/>
    </xf>
    <xf numFmtId="3" fontId="16" fillId="34" borderId="23" xfId="0" applyNumberFormat="1" applyFont="1" applyFill="1" applyBorder="1" applyAlignment="1" applyProtection="1">
      <alignment horizontal="center" vertical="center"/>
      <protection locked="0"/>
    </xf>
    <xf numFmtId="3" fontId="68" fillId="34" borderId="20" xfId="44" applyNumberFormat="1" applyFont="1" applyFill="1" applyBorder="1" applyAlignment="1" applyProtection="1">
      <alignment horizontal="center" vertical="center" wrapText="1"/>
      <protection locked="0"/>
    </xf>
    <xf numFmtId="3" fontId="16" fillId="34" borderId="20" xfId="44" applyNumberFormat="1" applyFont="1" applyFill="1" applyBorder="1" applyAlignment="1" applyProtection="1">
      <alignment vertical="center"/>
      <protection locked="0"/>
    </xf>
    <xf numFmtId="0" fontId="16" fillId="34" borderId="18" xfId="0" applyFont="1" applyFill="1" applyBorder="1" applyAlignment="1" applyProtection="1">
      <alignment horizontal="center" vertical="center" wrapText="1"/>
      <protection locked="0"/>
    </xf>
    <xf numFmtId="0" fontId="16" fillId="34" borderId="23" xfId="0" applyFont="1" applyFill="1" applyBorder="1" applyAlignment="1" applyProtection="1">
      <alignment horizontal="center" vertical="center"/>
      <protection locked="0"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left"/>
    </xf>
    <xf numFmtId="0" fontId="70" fillId="0" borderId="32" xfId="0" applyFont="1" applyFill="1" applyBorder="1" applyAlignment="1">
      <alignment horizontal="left"/>
    </xf>
    <xf numFmtId="43" fontId="68" fillId="0" borderId="32" xfId="0" applyNumberFormat="1" applyFont="1" applyFill="1" applyBorder="1" applyAlignment="1">
      <alignment vertical="center"/>
    </xf>
    <xf numFmtId="3" fontId="16" fillId="0" borderId="24" xfId="44" applyNumberFormat="1" applyFont="1" applyFill="1" applyBorder="1" applyAlignment="1">
      <alignment/>
    </xf>
    <xf numFmtId="3" fontId="68" fillId="34" borderId="24" xfId="0" applyNumberFormat="1" applyFont="1" applyFill="1" applyBorder="1" applyAlignment="1" applyProtection="1">
      <alignment vertical="center"/>
      <protection locked="0"/>
    </xf>
    <xf numFmtId="3" fontId="16" fillId="34" borderId="24" xfId="44" applyNumberFormat="1" applyFont="1" applyFill="1" applyBorder="1" applyAlignment="1" applyProtection="1">
      <alignment/>
      <protection locked="0"/>
    </xf>
    <xf numFmtId="3" fontId="75" fillId="34" borderId="24" xfId="0" applyNumberFormat="1" applyFont="1" applyFill="1" applyBorder="1" applyAlignment="1" applyProtection="1">
      <alignment horizontal="right" vertical="center"/>
      <protection locked="0"/>
    </xf>
    <xf numFmtId="3" fontId="75" fillId="0" borderId="24" xfId="0" applyNumberFormat="1" applyFont="1" applyFill="1" applyBorder="1" applyAlignment="1">
      <alignment horizontal="right" vertical="center"/>
    </xf>
    <xf numFmtId="3" fontId="68" fillId="0" borderId="24" xfId="44" applyNumberFormat="1" applyFont="1" applyBorder="1" applyAlignment="1">
      <alignment vertical="center"/>
    </xf>
    <xf numFmtId="3" fontId="16" fillId="0" borderId="24" xfId="0" applyNumberFormat="1" applyFont="1" applyFill="1" applyBorder="1" applyAlignment="1">
      <alignment horizontal="right" vertical="center"/>
    </xf>
    <xf numFmtId="3" fontId="16" fillId="0" borderId="24" xfId="0" applyNumberFormat="1" applyFont="1" applyBorder="1" applyAlignment="1">
      <alignment vertical="center"/>
    </xf>
    <xf numFmtId="3" fontId="68" fillId="34" borderId="33" xfId="44" applyNumberFormat="1" applyFont="1" applyFill="1" applyBorder="1" applyAlignment="1" applyProtection="1">
      <alignment vertical="center" wrapText="1"/>
      <protection locked="0"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3" fontId="16" fillId="34" borderId="22" xfId="0" applyNumberFormat="1" applyFont="1" applyFill="1" applyBorder="1" applyAlignment="1" applyProtection="1">
      <alignment horizontal="right" vertical="center"/>
      <protection locked="0"/>
    </xf>
    <xf numFmtId="3" fontId="16" fillId="34" borderId="24" xfId="0" applyNumberFormat="1" applyFont="1" applyFill="1" applyBorder="1" applyAlignment="1" applyProtection="1">
      <alignment horizontal="right" vertical="center"/>
      <protection locked="0"/>
    </xf>
    <xf numFmtId="3" fontId="17" fillId="0" borderId="18" xfId="44" applyNumberFormat="1" applyFont="1" applyFill="1" applyBorder="1" applyAlignment="1">
      <alignment horizontal="right" vertical="center" wrapText="1"/>
    </xf>
    <xf numFmtId="3" fontId="70" fillId="34" borderId="18" xfId="44" applyNumberFormat="1" applyFont="1" applyFill="1" applyBorder="1" applyAlignment="1" applyProtection="1">
      <alignment horizontal="right" vertical="center"/>
      <protection locked="0"/>
    </xf>
    <xf numFmtId="3" fontId="17" fillId="34" borderId="18" xfId="44" applyNumberFormat="1" applyFont="1" applyFill="1" applyBorder="1" applyAlignment="1" applyProtection="1">
      <alignment horizontal="right" vertical="center" wrapText="1"/>
      <protection locked="0"/>
    </xf>
    <xf numFmtId="0" fontId="70" fillId="0" borderId="18" xfId="0" applyFont="1" applyFill="1" applyBorder="1" applyAlignment="1">
      <alignment horizontal="center"/>
    </xf>
    <xf numFmtId="0" fontId="70" fillId="0" borderId="21" xfId="0" applyFont="1" applyBorder="1" applyAlignment="1">
      <alignment vertical="center" wrapText="1"/>
    </xf>
    <xf numFmtId="0" fontId="70" fillId="0" borderId="22" xfId="0" applyFont="1" applyBorder="1" applyAlignment="1">
      <alignment vertical="center" wrapText="1"/>
    </xf>
    <xf numFmtId="3" fontId="16" fillId="0" borderId="24" xfId="0" applyNumberFormat="1" applyFont="1" applyFill="1" applyBorder="1" applyAlignment="1">
      <alignment vertical="center"/>
    </xf>
    <xf numFmtId="167" fontId="68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vertical="center" wrapText="1"/>
    </xf>
    <xf numFmtId="3" fontId="16" fillId="0" borderId="24" xfId="0" applyNumberFormat="1" applyFont="1" applyFill="1" applyBorder="1" applyAlignment="1">
      <alignment horizontal="center" vertical="center"/>
    </xf>
    <xf numFmtId="167" fontId="68" fillId="0" borderId="24" xfId="44" applyNumberFormat="1" applyFont="1" applyBorder="1" applyAlignment="1">
      <alignment horizontal="center" vertical="center"/>
    </xf>
    <xf numFmtId="167" fontId="68" fillId="0" borderId="2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wrapText="1"/>
    </xf>
    <xf numFmtId="3" fontId="68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8" xfId="0" applyFont="1" applyFill="1" applyBorder="1" applyAlignment="1" applyProtection="1">
      <alignment vertical="center" wrapText="1"/>
      <protection locked="0"/>
    </xf>
    <xf numFmtId="169" fontId="68" fillId="34" borderId="18" xfId="0" applyNumberFormat="1" applyFont="1" applyFill="1" applyBorder="1" applyAlignment="1" applyProtection="1">
      <alignment vertical="center"/>
      <protection locked="0"/>
    </xf>
    <xf numFmtId="169" fontId="68" fillId="34" borderId="18" xfId="0" applyNumberFormat="1" applyFont="1" applyFill="1" applyBorder="1" applyAlignment="1" applyProtection="1">
      <alignment/>
      <protection locked="0"/>
    </xf>
    <xf numFmtId="3" fontId="68" fillId="34" borderId="18" xfId="0" applyNumberFormat="1" applyFont="1" applyFill="1" applyBorder="1" applyAlignment="1" applyProtection="1">
      <alignment vertical="center"/>
      <protection locked="0"/>
    </xf>
    <xf numFmtId="3" fontId="68" fillId="34" borderId="18" xfId="0" applyNumberFormat="1" applyFont="1" applyFill="1" applyBorder="1" applyAlignment="1" applyProtection="1">
      <alignment/>
      <protection locked="0"/>
    </xf>
    <xf numFmtId="3" fontId="16" fillId="34" borderId="22" xfId="0" applyNumberFormat="1" applyFont="1" applyFill="1" applyBorder="1" applyAlignment="1" applyProtection="1">
      <alignment horizontal="center" vertical="center"/>
      <protection locked="0"/>
    </xf>
    <xf numFmtId="3" fontId="16" fillId="34" borderId="24" xfId="0" applyNumberFormat="1" applyFont="1" applyFill="1" applyBorder="1" applyAlignment="1" applyProtection="1">
      <alignment horizontal="center" vertical="center"/>
      <protection locked="0"/>
    </xf>
    <xf numFmtId="3" fontId="68" fillId="0" borderId="24" xfId="44" applyNumberFormat="1" applyFont="1" applyBorder="1" applyAlignment="1">
      <alignment/>
    </xf>
    <xf numFmtId="3" fontId="68" fillId="0" borderId="24" xfId="44" applyNumberFormat="1" applyFont="1" applyFill="1" applyBorder="1" applyAlignment="1">
      <alignment horizontal="right" vertical="center"/>
    </xf>
    <xf numFmtId="3" fontId="68" fillId="34" borderId="18" xfId="44" applyNumberFormat="1" applyFont="1" applyFill="1" applyBorder="1" applyAlignment="1" applyProtection="1">
      <alignment/>
      <protection locked="0"/>
    </xf>
    <xf numFmtId="169" fontId="68" fillId="34" borderId="18" xfId="0" applyNumberFormat="1" applyFont="1" applyFill="1" applyBorder="1" applyAlignment="1" applyProtection="1">
      <alignment horizontal="center" vertical="center"/>
      <protection locked="0"/>
    </xf>
    <xf numFmtId="3" fontId="68" fillId="34" borderId="22" xfId="44" applyNumberFormat="1" applyFont="1" applyFill="1" applyBorder="1" applyAlignment="1" applyProtection="1">
      <alignment horizontal="left" vertical="center"/>
      <protection locked="0"/>
    </xf>
    <xf numFmtId="3" fontId="68" fillId="34" borderId="24" xfId="44" applyNumberFormat="1" applyFont="1" applyFill="1" applyBorder="1" applyAlignment="1" applyProtection="1">
      <alignment horizontal="left" vertical="center"/>
      <protection locked="0"/>
    </xf>
    <xf numFmtId="3" fontId="68" fillId="34" borderId="24" xfId="44" applyNumberFormat="1" applyFont="1" applyFill="1" applyBorder="1" applyAlignment="1" applyProtection="1">
      <alignment vertical="center"/>
      <protection locked="0"/>
    </xf>
    <xf numFmtId="0" fontId="65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4" fillId="0" borderId="0" xfId="0" applyFont="1" applyFill="1" applyAlignment="1">
      <alignment horizontal="right"/>
    </xf>
    <xf numFmtId="0" fontId="65" fillId="0" borderId="0" xfId="0" applyFont="1" applyBorder="1" applyAlignment="1">
      <alignment/>
    </xf>
    <xf numFmtId="168" fontId="68" fillId="0" borderId="17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>
      <alignment horizontal="left"/>
    </xf>
    <xf numFmtId="0" fontId="64" fillId="0" borderId="0" xfId="0" applyFont="1" applyBorder="1" applyAlignment="1">
      <alignment/>
    </xf>
    <xf numFmtId="165" fontId="65" fillId="0" borderId="0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right"/>
    </xf>
    <xf numFmtId="0" fontId="65" fillId="0" borderId="17" xfId="0" applyFont="1" applyFill="1" applyBorder="1" applyAlignment="1">
      <alignment horizontal="left"/>
    </xf>
    <xf numFmtId="0" fontId="65" fillId="0" borderId="35" xfId="0" applyFont="1" applyFill="1" applyBorder="1" applyAlignment="1">
      <alignment horizontal="left"/>
    </xf>
    <xf numFmtId="3" fontId="65" fillId="0" borderId="35" xfId="0" applyNumberFormat="1" applyFont="1" applyFill="1" applyBorder="1" applyAlignment="1">
      <alignment horizontal="right" indent="1"/>
    </xf>
    <xf numFmtId="3" fontId="65" fillId="0" borderId="35" xfId="0" applyNumberFormat="1" applyFont="1" applyFill="1" applyBorder="1" applyAlignment="1">
      <alignment vertical="center"/>
    </xf>
    <xf numFmtId="3" fontId="64" fillId="0" borderId="35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8" fillId="0" borderId="22" xfId="0" applyFont="1" applyFill="1" applyBorder="1" applyAlignment="1">
      <alignment/>
    </xf>
    <xf numFmtId="0" fontId="65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4" fillId="0" borderId="0" xfId="0" applyFont="1" applyFill="1" applyAlignment="1" applyProtection="1">
      <alignment/>
      <protection/>
    </xf>
    <xf numFmtId="165" fontId="65" fillId="0" borderId="0" xfId="0" applyNumberFormat="1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17" xfId="0" applyFont="1" applyBorder="1" applyAlignment="1" applyProtection="1">
      <alignment/>
      <protection/>
    </xf>
    <xf numFmtId="0" fontId="65" fillId="0" borderId="35" xfId="0" applyFont="1" applyBorder="1" applyAlignment="1" applyProtection="1">
      <alignment/>
      <protection/>
    </xf>
    <xf numFmtId="0" fontId="65" fillId="0" borderId="25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18" xfId="0" applyFont="1" applyBorder="1" applyAlignment="1" applyProtection="1">
      <alignment vertical="top"/>
      <protection/>
    </xf>
    <xf numFmtId="0" fontId="65" fillId="0" borderId="0" xfId="0" applyFont="1" applyAlignment="1" applyProtection="1">
      <alignment vertical="top"/>
      <protection/>
    </xf>
    <xf numFmtId="0" fontId="72" fillId="0" borderId="18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68" fillId="0" borderId="19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right" vertical="center" wrapText="1"/>
    </xf>
    <xf numFmtId="0" fontId="68" fillId="34" borderId="18" xfId="0" applyFont="1" applyFill="1" applyBorder="1" applyAlignment="1" applyProtection="1">
      <alignment horizontal="center" vertical="center"/>
      <protection locked="0"/>
    </xf>
    <xf numFmtId="0" fontId="68" fillId="0" borderId="19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/>
    </xf>
    <xf numFmtId="0" fontId="68" fillId="34" borderId="18" xfId="0" applyFont="1" applyFill="1" applyBorder="1" applyAlignment="1" applyProtection="1">
      <alignment horizontal="center" vertical="center" wrapText="1"/>
      <protection locked="0"/>
    </xf>
    <xf numFmtId="0" fontId="68" fillId="34" borderId="23" xfId="0" applyFont="1" applyFill="1" applyBorder="1" applyAlignment="1" applyProtection="1">
      <alignment horizontal="center" vertical="center" wrapText="1"/>
      <protection locked="0"/>
    </xf>
    <xf numFmtId="3" fontId="75" fillId="0" borderId="0" xfId="0" applyNumberFormat="1" applyFont="1" applyFill="1" applyBorder="1" applyAlignment="1">
      <alignment horizontal="right" vertical="center"/>
    </xf>
    <xf numFmtId="3" fontId="16" fillId="0" borderId="0" xfId="44" applyNumberFormat="1" applyFont="1" applyFill="1" applyBorder="1" applyAlignment="1">
      <alignment/>
    </xf>
    <xf numFmtId="4" fontId="68" fillId="0" borderId="0" xfId="58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 applyProtection="1">
      <alignment horizontal="center"/>
      <protection locked="0"/>
    </xf>
    <xf numFmtId="168" fontId="16" fillId="0" borderId="0" xfId="0" applyNumberFormat="1" applyFont="1" applyFill="1" applyBorder="1" applyAlignment="1" applyProtection="1">
      <alignment vertical="center"/>
      <protection locked="0"/>
    </xf>
    <xf numFmtId="3" fontId="68" fillId="0" borderId="0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64" fillId="0" borderId="0" xfId="0" applyFont="1" applyAlignment="1" applyProtection="1">
      <alignment horizontal="right"/>
      <protection/>
    </xf>
    <xf numFmtId="0" fontId="64" fillId="0" borderId="0" xfId="0" applyFont="1" applyFill="1" applyAlignment="1" applyProtection="1">
      <alignment horizontal="right"/>
      <protection/>
    </xf>
    <xf numFmtId="0" fontId="65" fillId="0" borderId="0" xfId="0" applyFont="1" applyAlignment="1" applyProtection="1">
      <alignment vertical="top" wrapText="1"/>
      <protection/>
    </xf>
    <xf numFmtId="0" fontId="65" fillId="0" borderId="0" xfId="0" applyFont="1" applyAlignment="1" applyProtection="1">
      <alignment/>
      <protection/>
    </xf>
    <xf numFmtId="0" fontId="64" fillId="0" borderId="18" xfId="0" applyFont="1" applyBorder="1" applyAlignment="1" applyProtection="1">
      <alignment/>
      <protection/>
    </xf>
    <xf numFmtId="0" fontId="64" fillId="0" borderId="0" xfId="0" applyFont="1" applyFill="1" applyAlignment="1">
      <alignment horizontal="right"/>
    </xf>
    <xf numFmtId="0" fontId="64" fillId="0" borderId="0" xfId="0" applyFont="1" applyAlignment="1">
      <alignment horizontal="right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2" fontId="68" fillId="0" borderId="0" xfId="0" applyNumberFormat="1" applyFont="1" applyFill="1" applyBorder="1" applyAlignment="1" applyProtection="1">
      <alignment/>
      <protection/>
    </xf>
    <xf numFmtId="3" fontId="73" fillId="0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/>
      <protection/>
    </xf>
    <xf numFmtId="0" fontId="70" fillId="0" borderId="24" xfId="0" applyFont="1" applyFill="1" applyBorder="1" applyAlignment="1" applyProtection="1">
      <alignment horizontal="center" vertical="center" wrapText="1"/>
      <protection/>
    </xf>
    <xf numFmtId="3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34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3" fontId="68" fillId="0" borderId="38" xfId="0" applyNumberFormat="1" applyFont="1" applyFill="1" applyBorder="1" applyAlignment="1" applyProtection="1">
      <alignment horizontal="right" vertical="center"/>
      <protection/>
    </xf>
    <xf numFmtId="3" fontId="16" fillId="0" borderId="38" xfId="0" applyNumberFormat="1" applyFont="1" applyFill="1" applyBorder="1" applyAlignment="1" applyProtection="1">
      <alignment horizontal="right" vertical="center"/>
      <protection/>
    </xf>
    <xf numFmtId="172" fontId="68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3" fontId="68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172" fontId="68" fillId="0" borderId="18" xfId="0" applyNumberFormat="1" applyFont="1" applyFill="1" applyBorder="1" applyAlignment="1" applyProtection="1">
      <alignment horizontal="center" vertical="center"/>
      <protection/>
    </xf>
    <xf numFmtId="3" fontId="68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172" fontId="68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3" fontId="68" fillId="0" borderId="40" xfId="0" applyNumberFormat="1" applyFont="1" applyFill="1" applyBorder="1" applyAlignment="1" applyProtection="1">
      <alignment vertical="center"/>
      <protection/>
    </xf>
    <xf numFmtId="172" fontId="68" fillId="0" borderId="40" xfId="0" applyNumberFormat="1" applyFont="1" applyFill="1" applyBorder="1" applyAlignment="1" applyProtection="1">
      <alignment horizontal="center" vertical="center"/>
      <protection/>
    </xf>
    <xf numFmtId="168" fontId="16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Border="1" applyAlignment="1" applyProtection="1">
      <alignment vertical="center"/>
      <protection/>
    </xf>
    <xf numFmtId="3" fontId="68" fillId="0" borderId="0" xfId="0" applyNumberFormat="1" applyFont="1" applyFill="1" applyBorder="1" applyAlignment="1" applyProtection="1">
      <alignment vertical="center"/>
      <protection/>
    </xf>
    <xf numFmtId="3" fontId="75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44" applyNumberFormat="1" applyFont="1" applyFill="1" applyBorder="1" applyAlignment="1" applyProtection="1">
      <alignment/>
      <protection/>
    </xf>
    <xf numFmtId="4" fontId="68" fillId="0" borderId="0" xfId="58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43" fontId="17" fillId="0" borderId="0" xfId="44" applyFont="1" applyFill="1" applyBorder="1" applyAlignment="1" applyProtection="1">
      <alignment horizontal="center" wrapText="1"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Fill="1" applyBorder="1" applyAlignment="1" applyProtection="1">
      <alignment horizontal="center" vertical="top"/>
      <protection/>
    </xf>
    <xf numFmtId="0" fontId="68" fillId="0" borderId="0" xfId="0" applyFont="1" applyFill="1" applyBorder="1" applyAlignment="1" applyProtection="1">
      <alignment/>
      <protection/>
    </xf>
    <xf numFmtId="43" fontId="70" fillId="0" borderId="0" xfId="0" applyNumberFormat="1" applyFont="1" applyBorder="1" applyAlignment="1" applyProtection="1">
      <alignment horizontal="left" vertical="center"/>
      <protection/>
    </xf>
    <xf numFmtId="43" fontId="70" fillId="0" borderId="0" xfId="0" applyNumberFormat="1" applyFont="1" applyBorder="1" applyAlignment="1" applyProtection="1">
      <alignment horizontal="right" vertical="center"/>
      <protection/>
    </xf>
    <xf numFmtId="3" fontId="70" fillId="0" borderId="0" xfId="0" applyNumberFormat="1" applyFont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 applyProtection="1">
      <alignment vertical="center"/>
      <protection/>
    </xf>
    <xf numFmtId="0" fontId="70" fillId="0" borderId="27" xfId="0" applyFont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70" fillId="0" borderId="27" xfId="0" applyFont="1" applyFill="1" applyBorder="1" applyAlignment="1" applyProtection="1">
      <alignment horizontal="right" vertical="center"/>
      <protection/>
    </xf>
    <xf numFmtId="0" fontId="68" fillId="0" borderId="27" xfId="0" applyFont="1" applyFill="1" applyBorder="1" applyAlignment="1" applyProtection="1">
      <alignment vertical="center"/>
      <protection/>
    </xf>
    <xf numFmtId="0" fontId="68" fillId="0" borderId="27" xfId="0" applyFont="1" applyBorder="1" applyAlignment="1" applyProtection="1">
      <alignment vertical="center"/>
      <protection/>
    </xf>
    <xf numFmtId="0" fontId="68" fillId="0" borderId="30" xfId="0" applyFont="1" applyFill="1" applyBorder="1" applyAlignment="1" applyProtection="1">
      <alignment/>
      <protection/>
    </xf>
    <xf numFmtId="0" fontId="68" fillId="0" borderId="18" xfId="0" applyFont="1" applyBorder="1" applyAlignment="1" applyProtection="1">
      <alignment/>
      <protection/>
    </xf>
    <xf numFmtId="0" fontId="68" fillId="0" borderId="18" xfId="0" applyFont="1" applyFill="1" applyBorder="1" applyAlignment="1" applyProtection="1">
      <alignment/>
      <protection/>
    </xf>
    <xf numFmtId="0" fontId="68" fillId="0" borderId="23" xfId="0" applyFont="1" applyFill="1" applyBorder="1" applyAlignment="1" applyProtection="1">
      <alignment/>
      <protection/>
    </xf>
    <xf numFmtId="0" fontId="72" fillId="0" borderId="18" xfId="0" applyFont="1" applyBorder="1" applyAlignment="1" applyProtection="1">
      <alignment horizontal="center" vertical="center" wrapText="1"/>
      <protection/>
    </xf>
    <xf numFmtId="0" fontId="72" fillId="0" borderId="18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3" fontId="68" fillId="0" borderId="24" xfId="0" applyNumberFormat="1" applyFont="1" applyFill="1" applyBorder="1" applyAlignment="1" applyProtection="1">
      <alignment vertical="center"/>
      <protection/>
    </xf>
    <xf numFmtId="3" fontId="75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4" xfId="44" applyNumberFormat="1" applyFont="1" applyFill="1" applyBorder="1" applyAlignment="1" applyProtection="1">
      <alignment/>
      <protection/>
    </xf>
    <xf numFmtId="4" fontId="68" fillId="0" borderId="24" xfId="58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3" fontId="65" fillId="0" borderId="35" xfId="0" applyNumberFormat="1" applyFont="1" applyFill="1" applyBorder="1" applyAlignment="1" applyProtection="1">
      <alignment/>
      <protection/>
    </xf>
    <xf numFmtId="1" fontId="65" fillId="0" borderId="14" xfId="0" applyNumberFormat="1" applyFont="1" applyFill="1" applyBorder="1" applyAlignment="1" applyProtection="1">
      <alignment horizontal="center"/>
      <protection/>
    </xf>
    <xf numFmtId="3" fontId="65" fillId="0" borderId="14" xfId="0" applyNumberFormat="1" applyFont="1" applyFill="1" applyBorder="1" applyAlignment="1" applyProtection="1">
      <alignment horizontal="center"/>
      <protection/>
    </xf>
    <xf numFmtId="166" fontId="65" fillId="0" borderId="14" xfId="0" applyNumberFormat="1" applyFont="1" applyFill="1" applyBorder="1" applyAlignment="1" applyProtection="1">
      <alignment horizontal="center"/>
      <protection/>
    </xf>
    <xf numFmtId="1" fontId="65" fillId="0" borderId="0" xfId="0" applyNumberFormat="1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center"/>
      <protection/>
    </xf>
    <xf numFmtId="166" fontId="65" fillId="0" borderId="0" xfId="0" applyNumberFormat="1" applyFont="1" applyFill="1" applyBorder="1" applyAlignment="1" applyProtection="1">
      <alignment horizontal="center"/>
      <protection/>
    </xf>
    <xf numFmtId="1" fontId="65" fillId="0" borderId="11" xfId="0" applyNumberFormat="1" applyFont="1" applyFill="1" applyBorder="1" applyAlignment="1" applyProtection="1">
      <alignment horizontal="center"/>
      <protection/>
    </xf>
    <xf numFmtId="3" fontId="65" fillId="0" borderId="11" xfId="0" applyNumberFormat="1" applyFont="1" applyFill="1" applyBorder="1" applyAlignment="1" applyProtection="1">
      <alignment horizontal="center"/>
      <protection/>
    </xf>
    <xf numFmtId="166" fontId="65" fillId="0" borderId="11" xfId="0" applyNumberFormat="1" applyFont="1" applyFill="1" applyBorder="1" applyAlignment="1" applyProtection="1">
      <alignment horizontal="center"/>
      <protection/>
    </xf>
    <xf numFmtId="1" fontId="64" fillId="0" borderId="11" xfId="0" applyNumberFormat="1" applyFont="1" applyFill="1" applyBorder="1" applyAlignment="1" applyProtection="1">
      <alignment horizontal="left"/>
      <protection/>
    </xf>
    <xf numFmtId="1" fontId="65" fillId="0" borderId="25" xfId="0" applyNumberFormat="1" applyFont="1" applyFill="1" applyBorder="1" applyAlignment="1" applyProtection="1">
      <alignment horizontal="center"/>
      <protection/>
    </xf>
    <xf numFmtId="0" fontId="65" fillId="0" borderId="14" xfId="0" applyFont="1" applyFill="1" applyBorder="1" applyAlignment="1" applyProtection="1">
      <alignment vertical="top"/>
      <protection/>
    </xf>
    <xf numFmtId="0" fontId="65" fillId="0" borderId="14" xfId="0" applyFont="1" applyFill="1" applyBorder="1" applyAlignment="1" applyProtection="1">
      <alignment vertical="top" wrapText="1"/>
      <protection/>
    </xf>
    <xf numFmtId="0" fontId="65" fillId="0" borderId="14" xfId="0" applyFont="1" applyFill="1" applyBorder="1" applyAlignment="1" applyProtection="1">
      <alignment vertical="center"/>
      <protection/>
    </xf>
    <xf numFmtId="3" fontId="68" fillId="0" borderId="19" xfId="0" applyNumberFormat="1" applyFont="1" applyBorder="1" applyAlignment="1">
      <alignment horizontal="left" vertical="center" indent="2"/>
    </xf>
    <xf numFmtId="0" fontId="68" fillId="34" borderId="18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right" vertical="center" wrapText="1"/>
    </xf>
    <xf numFmtId="0" fontId="65" fillId="0" borderId="17" xfId="0" applyFont="1" applyBorder="1" applyAlignment="1">
      <alignment horizontal="left"/>
    </xf>
    <xf numFmtId="0" fontId="65" fillId="0" borderId="35" xfId="0" applyFont="1" applyBorder="1" applyAlignment="1">
      <alignment horizontal="left"/>
    </xf>
    <xf numFmtId="0" fontId="65" fillId="0" borderId="14" xfId="0" applyFont="1" applyBorder="1" applyAlignment="1" applyProtection="1">
      <alignment vertical="center" wrapText="1"/>
      <protection/>
    </xf>
    <xf numFmtId="0" fontId="65" fillId="0" borderId="15" xfId="0" applyFont="1" applyBorder="1" applyAlignment="1" applyProtection="1">
      <alignment vertical="center" wrapText="1"/>
      <protection/>
    </xf>
    <xf numFmtId="3" fontId="65" fillId="0" borderId="35" xfId="0" applyNumberFormat="1" applyFont="1" applyFill="1" applyBorder="1" applyAlignment="1" applyProtection="1">
      <alignment horizontal="right" indent="1"/>
      <protection/>
    </xf>
    <xf numFmtId="3" fontId="65" fillId="0" borderId="35" xfId="0" applyNumberFormat="1" applyFont="1" applyFill="1" applyBorder="1" applyAlignment="1" applyProtection="1">
      <alignment horizontal="right" indent="1"/>
      <protection locked="0"/>
    </xf>
    <xf numFmtId="4" fontId="65" fillId="0" borderId="35" xfId="0" applyNumberFormat="1" applyFont="1" applyFill="1" applyBorder="1" applyAlignment="1" applyProtection="1">
      <alignment horizontal="right" indent="1"/>
      <protection locked="0"/>
    </xf>
    <xf numFmtId="3" fontId="65" fillId="0" borderId="35" xfId="0" applyNumberFormat="1" applyFont="1" applyFill="1" applyBorder="1" applyAlignment="1" applyProtection="1">
      <alignment horizontal="right"/>
      <protection locked="0"/>
    </xf>
    <xf numFmtId="3" fontId="65" fillId="0" borderId="35" xfId="0" applyNumberFormat="1" applyFont="1" applyFill="1" applyBorder="1" applyAlignment="1">
      <alignment horizontal="right"/>
    </xf>
    <xf numFmtId="171" fontId="68" fillId="34" borderId="17" xfId="0" applyNumberFormat="1" applyFont="1" applyFill="1" applyBorder="1" applyAlignment="1" applyProtection="1">
      <alignment horizontal="center"/>
      <protection locked="0"/>
    </xf>
    <xf numFmtId="3" fontId="68" fillId="35" borderId="18" xfId="0" applyNumberFormat="1" applyFont="1" applyFill="1" applyBorder="1" applyAlignment="1" applyProtection="1">
      <alignment vertical="center"/>
      <protection locked="0"/>
    </xf>
    <xf numFmtId="171" fontId="16" fillId="34" borderId="18" xfId="0" applyNumberFormat="1" applyFont="1" applyFill="1" applyBorder="1" applyAlignment="1" applyProtection="1">
      <alignment horizontal="center" vertical="center" wrapText="1"/>
      <protection locked="0"/>
    </xf>
    <xf numFmtId="171" fontId="16" fillId="34" borderId="22" xfId="0" applyNumberFormat="1" applyFont="1" applyFill="1" applyBorder="1" applyAlignment="1" applyProtection="1">
      <alignment horizontal="center"/>
      <protection locked="0"/>
    </xf>
    <xf numFmtId="171" fontId="16" fillId="34" borderId="24" xfId="0" applyNumberFormat="1" applyFont="1" applyFill="1" applyBorder="1" applyAlignment="1" applyProtection="1">
      <alignment vertical="center"/>
      <protection locked="0"/>
    </xf>
    <xf numFmtId="171" fontId="16" fillId="0" borderId="22" xfId="0" applyNumberFormat="1" applyFont="1" applyFill="1" applyBorder="1" applyAlignment="1" applyProtection="1">
      <alignment horizontal="center"/>
      <protection/>
    </xf>
    <xf numFmtId="171" fontId="16" fillId="0" borderId="24" xfId="0" applyNumberFormat="1" applyFont="1" applyFill="1" applyBorder="1" applyAlignment="1" applyProtection="1">
      <alignment vertical="center"/>
      <protection/>
    </xf>
    <xf numFmtId="171" fontId="16" fillId="0" borderId="24" xfId="0" applyNumberFormat="1" applyFont="1" applyFill="1" applyBorder="1" applyAlignment="1" applyProtection="1">
      <alignment horizontal="center" vertical="center"/>
      <protection/>
    </xf>
    <xf numFmtId="1" fontId="23" fillId="0" borderId="23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3" fontId="80" fillId="0" borderId="18" xfId="0" applyNumberFormat="1" applyFont="1" applyBorder="1" applyAlignment="1">
      <alignment vertical="center"/>
    </xf>
    <xf numFmtId="3" fontId="27" fillId="0" borderId="18" xfId="0" applyNumberFormat="1" applyFont="1" applyFill="1" applyBorder="1" applyAlignment="1">
      <alignment vertical="center"/>
    </xf>
    <xf numFmtId="3" fontId="80" fillId="0" borderId="18" xfId="0" applyNumberFormat="1" applyFont="1" applyBorder="1" applyAlignment="1">
      <alignment horizontal="right" vertical="center"/>
    </xf>
    <xf numFmtId="3" fontId="81" fillId="0" borderId="18" xfId="0" applyNumberFormat="1" applyFont="1" applyFill="1" applyBorder="1" applyAlignment="1">
      <alignment horizontal="right" vertical="center"/>
    </xf>
    <xf numFmtId="3" fontId="80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vertical="center"/>
    </xf>
    <xf numFmtId="3" fontId="82" fillId="0" borderId="18" xfId="0" applyNumberFormat="1" applyFont="1" applyFill="1" applyBorder="1" applyAlignment="1">
      <alignment vertical="center"/>
    </xf>
    <xf numFmtId="3" fontId="83" fillId="0" borderId="24" xfId="0" applyNumberFormat="1" applyFont="1" applyFill="1" applyBorder="1" applyAlignment="1">
      <alignment vertical="center"/>
    </xf>
    <xf numFmtId="171" fontId="68" fillId="0" borderId="18" xfId="0" applyNumberFormat="1" applyFont="1" applyFill="1" applyBorder="1" applyAlignment="1">
      <alignment horizontal="center" vertical="center"/>
    </xf>
    <xf numFmtId="171" fontId="17" fillId="0" borderId="18" xfId="0" applyNumberFormat="1" applyFont="1" applyFill="1" applyBorder="1" applyAlignment="1">
      <alignment horizontal="center" vertical="center"/>
    </xf>
    <xf numFmtId="171" fontId="68" fillId="34" borderId="18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>
      <alignment vertical="center" wrapText="1"/>
    </xf>
    <xf numFmtId="3" fontId="75" fillId="0" borderId="18" xfId="0" applyNumberFormat="1" applyFont="1" applyFill="1" applyBorder="1" applyAlignment="1">
      <alignment horizontal="right" vertical="center"/>
    </xf>
    <xf numFmtId="3" fontId="68" fillId="0" borderId="23" xfId="44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 wrapText="1"/>
    </xf>
    <xf numFmtId="3" fontId="68" fillId="0" borderId="34" xfId="44" applyNumberFormat="1" applyFont="1" applyFill="1" applyBorder="1" applyAlignment="1">
      <alignment horizontal="right" vertical="center"/>
    </xf>
    <xf numFmtId="3" fontId="16" fillId="35" borderId="18" xfId="0" applyNumberFormat="1" applyFont="1" applyFill="1" applyBorder="1" applyAlignment="1" applyProtection="1">
      <alignment horizontal="right" vertical="center" wrapText="1"/>
      <protection locked="0"/>
    </xf>
    <xf numFmtId="3" fontId="75" fillId="35" borderId="18" xfId="0" applyNumberFormat="1" applyFont="1" applyFill="1" applyBorder="1" applyAlignment="1" applyProtection="1">
      <alignment horizontal="right" vertical="center"/>
      <protection locked="0"/>
    </xf>
    <xf numFmtId="3" fontId="73" fillId="0" borderId="13" xfId="0" applyNumberFormat="1" applyFont="1" applyFill="1" applyBorder="1" applyAlignment="1">
      <alignment vertical="center"/>
    </xf>
    <xf numFmtId="3" fontId="73" fillId="0" borderId="15" xfId="0" applyNumberFormat="1" applyFont="1" applyFill="1" applyBorder="1" applyAlignment="1">
      <alignment vertical="center"/>
    </xf>
    <xf numFmtId="3" fontId="73" fillId="0" borderId="16" xfId="0" applyNumberFormat="1" applyFont="1" applyFill="1" applyBorder="1" applyAlignment="1">
      <alignment vertical="center"/>
    </xf>
    <xf numFmtId="3" fontId="73" fillId="0" borderId="42" xfId="0" applyNumberFormat="1" applyFont="1" applyFill="1" applyBorder="1" applyAlignment="1">
      <alignment vertical="center"/>
    </xf>
    <xf numFmtId="0" fontId="65" fillId="0" borderId="0" xfId="0" applyFont="1" applyBorder="1" applyAlignment="1">
      <alignment/>
    </xf>
    <xf numFmtId="0" fontId="84" fillId="0" borderId="43" xfId="0" applyFont="1" applyBorder="1" applyAlignment="1">
      <alignment/>
    </xf>
    <xf numFmtId="0" fontId="65" fillId="0" borderId="43" xfId="0" applyFont="1" applyBorder="1" applyAlignment="1">
      <alignment/>
    </xf>
    <xf numFmtId="0" fontId="65" fillId="0" borderId="44" xfId="0" applyFont="1" applyBorder="1" applyAlignment="1">
      <alignment/>
    </xf>
    <xf numFmtId="0" fontId="65" fillId="0" borderId="45" xfId="0" applyFont="1" applyBorder="1" applyAlignment="1">
      <alignment/>
    </xf>
    <xf numFmtId="0" fontId="65" fillId="0" borderId="26" xfId="0" applyFont="1" applyBorder="1" applyAlignment="1">
      <alignment/>
    </xf>
    <xf numFmtId="0" fontId="65" fillId="0" borderId="46" xfId="0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47" xfId="0" applyFont="1" applyBorder="1" applyAlignment="1">
      <alignment/>
    </xf>
    <xf numFmtId="0" fontId="84" fillId="0" borderId="48" xfId="0" applyFont="1" applyBorder="1" applyAlignment="1">
      <alignment/>
    </xf>
    <xf numFmtId="0" fontId="0" fillId="0" borderId="0" xfId="0" applyAlignment="1" quotePrefix="1">
      <alignment/>
    </xf>
    <xf numFmtId="0" fontId="68" fillId="0" borderId="20" xfId="0" applyFont="1" applyFill="1" applyBorder="1" applyAlignment="1">
      <alignment horizontal="center" vertical="center" wrapText="1"/>
    </xf>
    <xf numFmtId="3" fontId="16" fillId="34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Border="1" applyAlignment="1">
      <alignment/>
    </xf>
    <xf numFmtId="3" fontId="16" fillId="33" borderId="23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34" xfId="0" applyNumberFormat="1" applyFont="1" applyBorder="1" applyAlignment="1">
      <alignment horizontal="right" vertical="center"/>
    </xf>
    <xf numFmtId="173" fontId="68" fillId="0" borderId="38" xfId="0" applyNumberFormat="1" applyFont="1" applyFill="1" applyBorder="1" applyAlignment="1" applyProtection="1">
      <alignment horizontal="center" vertical="center"/>
      <protection/>
    </xf>
    <xf numFmtId="173" fontId="68" fillId="0" borderId="49" xfId="0" applyNumberFormat="1" applyFont="1" applyFill="1" applyBorder="1" applyAlignment="1" applyProtection="1">
      <alignment horizontal="center" vertical="center"/>
      <protection/>
    </xf>
    <xf numFmtId="173" fontId="68" fillId="0" borderId="18" xfId="0" applyNumberFormat="1" applyFont="1" applyFill="1" applyBorder="1" applyAlignment="1" applyProtection="1">
      <alignment horizontal="center" vertical="center"/>
      <protection/>
    </xf>
    <xf numFmtId="173" fontId="68" fillId="0" borderId="23" xfId="0" applyNumberFormat="1" applyFont="1" applyFill="1" applyBorder="1" applyAlignment="1" applyProtection="1">
      <alignment horizontal="center" vertical="center"/>
      <protection/>
    </xf>
    <xf numFmtId="173" fontId="68" fillId="0" borderId="24" xfId="0" applyNumberFormat="1" applyFont="1" applyFill="1" applyBorder="1" applyAlignment="1" applyProtection="1">
      <alignment horizontal="center" vertical="center"/>
      <protection/>
    </xf>
    <xf numFmtId="173" fontId="68" fillId="0" borderId="34" xfId="0" applyNumberFormat="1" applyFont="1" applyFill="1" applyBorder="1" applyAlignment="1" applyProtection="1">
      <alignment horizontal="center" vertical="center"/>
      <protection/>
    </xf>
    <xf numFmtId="173" fontId="68" fillId="0" borderId="40" xfId="0" applyNumberFormat="1" applyFont="1" applyFill="1" applyBorder="1" applyAlignment="1" applyProtection="1">
      <alignment horizontal="center" vertical="center"/>
      <protection/>
    </xf>
    <xf numFmtId="173" fontId="68" fillId="0" borderId="50" xfId="0" applyNumberFormat="1" applyFont="1" applyFill="1" applyBorder="1" applyAlignment="1" applyProtection="1">
      <alignment horizontal="center" vertical="center"/>
      <protection/>
    </xf>
    <xf numFmtId="171" fontId="16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83" fillId="0" borderId="18" xfId="0" applyNumberFormat="1" applyFont="1" applyFill="1" applyBorder="1" applyAlignment="1">
      <alignment vertical="center"/>
    </xf>
    <xf numFmtId="3" fontId="70" fillId="0" borderId="18" xfId="0" applyNumberFormat="1" applyFont="1" applyFill="1" applyBorder="1" applyAlignment="1">
      <alignment vertical="center"/>
    </xf>
    <xf numFmtId="0" fontId="70" fillId="0" borderId="22" xfId="0" applyFont="1" applyFill="1" applyBorder="1" applyAlignment="1">
      <alignment vertical="center"/>
    </xf>
    <xf numFmtId="0" fontId="70" fillId="0" borderId="31" xfId="0" applyFont="1" applyFill="1" applyBorder="1" applyAlignment="1">
      <alignment vertical="center"/>
    </xf>
    <xf numFmtId="3" fontId="17" fillId="0" borderId="51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vertical="center"/>
    </xf>
    <xf numFmtId="166" fontId="16" fillId="0" borderId="34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171" fontId="68" fillId="0" borderId="31" xfId="0" applyNumberFormat="1" applyFont="1" applyFill="1" applyBorder="1" applyAlignment="1">
      <alignment horizontal="right" vertical="center"/>
    </xf>
    <xf numFmtId="171" fontId="68" fillId="0" borderId="52" xfId="0" applyNumberFormat="1" applyFont="1" applyFill="1" applyBorder="1" applyAlignment="1">
      <alignment horizontal="right" vertical="center"/>
    </xf>
    <xf numFmtId="0" fontId="70" fillId="0" borderId="32" xfId="0" applyFont="1" applyFill="1" applyBorder="1" applyAlignment="1">
      <alignment horizontal="left" vertical="center" wrapText="1"/>
    </xf>
    <xf numFmtId="0" fontId="68" fillId="34" borderId="24" xfId="0" applyFont="1" applyFill="1" applyBorder="1" applyAlignment="1" applyProtection="1">
      <alignment horizontal="center" vertical="center" wrapText="1"/>
      <protection locked="0"/>
    </xf>
    <xf numFmtId="0" fontId="68" fillId="34" borderId="34" xfId="0" applyFont="1" applyFill="1" applyBorder="1" applyAlignment="1" applyProtection="1">
      <alignment horizontal="center" vertical="center" wrapText="1"/>
      <protection locked="0"/>
    </xf>
    <xf numFmtId="0" fontId="68" fillId="34" borderId="20" xfId="0" applyFont="1" applyFill="1" applyBorder="1" applyAlignment="1" applyProtection="1">
      <alignment horizontal="center"/>
      <protection locked="0"/>
    </xf>
    <xf numFmtId="0" fontId="68" fillId="0" borderId="2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/>
    </xf>
    <xf numFmtId="0" fontId="70" fillId="0" borderId="53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vertical="center"/>
    </xf>
    <xf numFmtId="0" fontId="73" fillId="0" borderId="25" xfId="0" applyFont="1" applyFill="1" applyBorder="1" applyAlignment="1">
      <alignment vertical="center"/>
    </xf>
    <xf numFmtId="0" fontId="70" fillId="0" borderId="19" xfId="0" applyFont="1" applyFill="1" applyBorder="1" applyAlignment="1">
      <alignment vertical="center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3" fontId="68" fillId="0" borderId="19" xfId="0" applyNumberFormat="1" applyFont="1" applyBorder="1" applyAlignment="1">
      <alignment horizontal="left" vertical="center" indent="2"/>
    </xf>
    <xf numFmtId="3" fontId="68" fillId="0" borderId="18" xfId="0" applyNumberFormat="1" applyFont="1" applyBorder="1" applyAlignment="1">
      <alignment horizontal="left" vertical="center" indent="2"/>
    </xf>
    <xf numFmtId="3" fontId="68" fillId="34" borderId="18" xfId="0" applyNumberFormat="1" applyFont="1" applyFill="1" applyBorder="1" applyAlignment="1" applyProtection="1">
      <alignment vertical="center"/>
      <protection locked="0"/>
    </xf>
    <xf numFmtId="3" fontId="68" fillId="34" borderId="23" xfId="0" applyNumberFormat="1" applyFont="1" applyFill="1" applyBorder="1" applyAlignment="1" applyProtection="1">
      <alignment vertical="center"/>
      <protection locked="0"/>
    </xf>
    <xf numFmtId="1" fontId="68" fillId="34" borderId="18" xfId="0" applyNumberFormat="1" applyFont="1" applyFill="1" applyBorder="1" applyAlignment="1" applyProtection="1">
      <alignment vertical="center" wrapText="1"/>
      <protection locked="0"/>
    </xf>
    <xf numFmtId="1" fontId="68" fillId="34" borderId="23" xfId="0" applyNumberFormat="1" applyFont="1" applyFill="1" applyBorder="1" applyAlignment="1" applyProtection="1">
      <alignment vertical="center" wrapText="1"/>
      <protection locked="0"/>
    </xf>
    <xf numFmtId="0" fontId="68" fillId="34" borderId="18" xfId="0" applyFont="1" applyFill="1" applyBorder="1" applyAlignment="1" applyProtection="1">
      <alignment horizontal="center" vertical="center" wrapText="1"/>
      <protection locked="0"/>
    </xf>
    <xf numFmtId="0" fontId="68" fillId="34" borderId="23" xfId="0" applyFont="1" applyFill="1" applyBorder="1" applyAlignment="1" applyProtection="1">
      <alignment horizontal="center" vertical="center" wrapText="1"/>
      <protection locked="0"/>
    </xf>
    <xf numFmtId="0" fontId="68" fillId="34" borderId="18" xfId="0" applyFont="1" applyFill="1" applyBorder="1" applyAlignment="1" applyProtection="1">
      <alignment/>
      <protection locked="0"/>
    </xf>
    <xf numFmtId="0" fontId="68" fillId="34" borderId="23" xfId="0" applyFont="1" applyFill="1" applyBorder="1" applyAlignment="1" applyProtection="1">
      <alignment/>
      <protection locked="0"/>
    </xf>
    <xf numFmtId="0" fontId="69" fillId="0" borderId="21" xfId="0" applyFont="1" applyFill="1" applyBorder="1" applyAlignment="1" applyProtection="1">
      <alignment horizontal="left" vertical="center"/>
      <protection/>
    </xf>
    <xf numFmtId="0" fontId="69" fillId="0" borderId="20" xfId="0" applyFont="1" applyFill="1" applyBorder="1" applyAlignment="1" applyProtection="1">
      <alignment horizontal="left" vertical="center"/>
      <protection/>
    </xf>
    <xf numFmtId="171" fontId="68" fillId="34" borderId="20" xfId="0" applyNumberFormat="1" applyFont="1" applyFill="1" applyBorder="1" applyAlignment="1" applyProtection="1">
      <alignment horizontal="center" vertical="center" wrapText="1"/>
      <protection locked="0"/>
    </xf>
    <xf numFmtId="171" fontId="68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8" xfId="0" applyFont="1" applyFill="1" applyBorder="1" applyAlignment="1" applyProtection="1">
      <alignment/>
      <protection locked="0"/>
    </xf>
    <xf numFmtId="0" fontId="68" fillId="34" borderId="23" xfId="0" applyFont="1" applyFill="1" applyBorder="1" applyAlignment="1" applyProtection="1">
      <alignment/>
      <protection locked="0"/>
    </xf>
    <xf numFmtId="0" fontId="68" fillId="34" borderId="18" xfId="0" applyNumberFormat="1" applyFont="1" applyFill="1" applyBorder="1" applyAlignment="1" applyProtection="1">
      <alignment vertical="center"/>
      <protection locked="0"/>
    </xf>
    <xf numFmtId="0" fontId="68" fillId="34" borderId="23" xfId="0" applyNumberFormat="1" applyFont="1" applyFill="1" applyBorder="1" applyAlignment="1" applyProtection="1">
      <alignment vertical="center"/>
      <protection locked="0"/>
    </xf>
    <xf numFmtId="0" fontId="68" fillId="34" borderId="18" xfId="0" applyFont="1" applyFill="1" applyBorder="1" applyAlignment="1" applyProtection="1">
      <alignment horizontal="center" vertical="center"/>
      <protection locked="0"/>
    </xf>
    <xf numFmtId="0" fontId="68" fillId="34" borderId="23" xfId="0" applyFont="1" applyFill="1" applyBorder="1" applyAlignment="1" applyProtection="1">
      <alignment horizontal="center" vertical="center"/>
      <protection locked="0"/>
    </xf>
    <xf numFmtId="0" fontId="68" fillId="34" borderId="29" xfId="0" applyFont="1" applyFill="1" applyBorder="1" applyAlignment="1" applyProtection="1">
      <alignment horizontal="center" vertical="center"/>
      <protection locked="0"/>
    </xf>
    <xf numFmtId="0" fontId="68" fillId="34" borderId="28" xfId="0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68" fillId="0" borderId="54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70" fillId="0" borderId="29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3" fontId="68" fillId="0" borderId="24" xfId="44" applyNumberFormat="1" applyFont="1" applyBorder="1" applyAlignment="1">
      <alignment/>
    </xf>
    <xf numFmtId="3" fontId="68" fillId="0" borderId="34" xfId="44" applyNumberFormat="1" applyFont="1" applyBorder="1" applyAlignment="1">
      <alignment/>
    </xf>
    <xf numFmtId="0" fontId="68" fillId="0" borderId="20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3" fontId="68" fillId="34" borderId="18" xfId="44" applyNumberFormat="1" applyFont="1" applyFill="1" applyBorder="1" applyAlignment="1" applyProtection="1">
      <alignment/>
      <protection locked="0"/>
    </xf>
    <xf numFmtId="3" fontId="68" fillId="34" borderId="23" xfId="44" applyNumberFormat="1" applyFont="1" applyFill="1" applyBorder="1" applyAlignment="1" applyProtection="1">
      <alignment/>
      <protection locked="0"/>
    </xf>
    <xf numFmtId="3" fontId="68" fillId="0" borderId="24" xfId="44" applyNumberFormat="1" applyFont="1" applyFill="1" applyBorder="1" applyAlignment="1">
      <alignment/>
    </xf>
    <xf numFmtId="3" fontId="68" fillId="0" borderId="34" xfId="44" applyNumberFormat="1" applyFont="1" applyFill="1" applyBorder="1" applyAlignment="1">
      <alignment/>
    </xf>
    <xf numFmtId="3" fontId="68" fillId="34" borderId="18" xfId="0" applyNumberFormat="1" applyFont="1" applyFill="1" applyBorder="1" applyAlignment="1" applyProtection="1">
      <alignment/>
      <protection locked="0"/>
    </xf>
    <xf numFmtId="3" fontId="68" fillId="34" borderId="23" xfId="0" applyNumberFormat="1" applyFont="1" applyFill="1" applyBorder="1" applyAlignment="1" applyProtection="1">
      <alignment/>
      <protection locked="0"/>
    </xf>
    <xf numFmtId="0" fontId="70" fillId="0" borderId="1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 applyProtection="1">
      <alignment horizontal="center" vertical="center" wrapText="1"/>
      <protection locked="0"/>
    </xf>
    <xf numFmtId="0" fontId="68" fillId="34" borderId="55" xfId="0" applyFont="1" applyFill="1" applyBorder="1" applyAlignment="1" applyProtection="1">
      <alignment horizontal="center" vertical="center" wrapText="1"/>
      <protection locked="0"/>
    </xf>
    <xf numFmtId="171" fontId="68" fillId="34" borderId="29" xfId="0" applyNumberFormat="1" applyFont="1" applyFill="1" applyBorder="1" applyAlignment="1" applyProtection="1">
      <alignment horizontal="center" vertical="center"/>
      <protection locked="0"/>
    </xf>
    <xf numFmtId="171" fontId="68" fillId="34" borderId="27" xfId="0" applyNumberFormat="1" applyFont="1" applyFill="1" applyBorder="1" applyAlignment="1" applyProtection="1">
      <alignment horizontal="center" vertical="center"/>
      <protection locked="0"/>
    </xf>
    <xf numFmtId="171" fontId="68" fillId="34" borderId="30" xfId="0" applyNumberFormat="1" applyFont="1" applyFill="1" applyBorder="1" applyAlignment="1" applyProtection="1">
      <alignment horizontal="center" vertical="center"/>
      <protection locked="0"/>
    </xf>
    <xf numFmtId="0" fontId="68" fillId="34" borderId="32" xfId="0" applyNumberFormat="1" applyFont="1" applyFill="1" applyBorder="1" applyAlignment="1">
      <alignment horizontal="left" vertical="center"/>
    </xf>
    <xf numFmtId="0" fontId="70" fillId="0" borderId="32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68" fillId="34" borderId="29" xfId="0" applyFont="1" applyFill="1" applyBorder="1" applyAlignment="1" applyProtection="1">
      <alignment horizontal="center"/>
      <protection locked="0"/>
    </xf>
    <xf numFmtId="0" fontId="68" fillId="34" borderId="28" xfId="0" applyFont="1" applyFill="1" applyBorder="1" applyAlignment="1" applyProtection="1">
      <alignment horizontal="center"/>
      <protection locked="0"/>
    </xf>
    <xf numFmtId="0" fontId="68" fillId="34" borderId="29" xfId="0" applyFont="1" applyFill="1" applyBorder="1" applyAlignment="1" applyProtection="1">
      <alignment horizontal="center" vertical="center" wrapText="1"/>
      <protection locked="0"/>
    </xf>
    <xf numFmtId="0" fontId="68" fillId="34" borderId="28" xfId="0" applyFont="1" applyFill="1" applyBorder="1" applyAlignment="1" applyProtection="1">
      <alignment horizontal="center" vertical="center" wrapText="1"/>
      <protection locked="0"/>
    </xf>
    <xf numFmtId="0" fontId="68" fillId="0" borderId="29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5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70" fillId="0" borderId="58" xfId="0" applyFont="1" applyBorder="1" applyAlignment="1">
      <alignment horizontal="center"/>
    </xf>
    <xf numFmtId="0" fontId="70" fillId="0" borderId="32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68" fillId="34" borderId="31" xfId="0" applyFont="1" applyFill="1" applyBorder="1" applyAlignment="1" applyProtection="1">
      <alignment horizontal="center" vertical="center"/>
      <protection locked="0"/>
    </xf>
    <xf numFmtId="0" fontId="68" fillId="34" borderId="59" xfId="0" applyFont="1" applyFill="1" applyBorder="1" applyAlignment="1" applyProtection="1">
      <alignment horizontal="center" vertical="center"/>
      <protection locked="0"/>
    </xf>
    <xf numFmtId="0" fontId="70" fillId="0" borderId="60" xfId="0" applyFont="1" applyBorder="1" applyAlignment="1">
      <alignment horizontal="center"/>
    </xf>
    <xf numFmtId="0" fontId="70" fillId="0" borderId="61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60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68" fillId="0" borderId="54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78" fillId="0" borderId="54" xfId="0" applyFont="1" applyFill="1" applyBorder="1" applyAlignment="1">
      <alignment vertical="center" wrapText="1"/>
    </xf>
    <xf numFmtId="0" fontId="78" fillId="0" borderId="25" xfId="0" applyFont="1" applyFill="1" applyBorder="1" applyAlignment="1">
      <alignment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3" fontId="17" fillId="0" borderId="20" xfId="0" applyNumberFormat="1" applyFont="1" applyFill="1" applyBorder="1" applyAlignment="1">
      <alignment horizontal="center" vertical="center"/>
    </xf>
    <xf numFmtId="43" fontId="17" fillId="0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9" fillId="0" borderId="54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0" fillId="0" borderId="63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3" fontId="68" fillId="0" borderId="24" xfId="0" applyNumberFormat="1" applyFont="1" applyBorder="1" applyAlignment="1">
      <alignment horizontal="center" vertical="center" wrapText="1"/>
    </xf>
    <xf numFmtId="3" fontId="68" fillId="0" borderId="3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0" fontId="69" fillId="0" borderId="2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3" fontId="68" fillId="0" borderId="18" xfId="44" applyNumberFormat="1" applyFont="1" applyFill="1" applyBorder="1" applyAlignment="1" applyProtection="1">
      <alignment horizontal="center" vertical="center" wrapText="1"/>
      <protection/>
    </xf>
    <xf numFmtId="3" fontId="68" fillId="0" borderId="17" xfId="44" applyNumberFormat="1" applyFont="1" applyFill="1" applyBorder="1" applyAlignment="1" applyProtection="1">
      <alignment horizontal="center" vertical="center" wrapText="1"/>
      <protection/>
    </xf>
    <xf numFmtId="0" fontId="68" fillId="0" borderId="19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70" fillId="34" borderId="0" xfId="0" applyFont="1" applyFill="1" applyAlignment="1" applyProtection="1">
      <alignment horizontal="center" vertical="center"/>
      <protection locked="0"/>
    </xf>
    <xf numFmtId="0" fontId="68" fillId="0" borderId="54" xfId="0" applyFont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0" xfId="0" applyFont="1" applyFill="1" applyBorder="1" applyAlignment="1" applyProtection="1">
      <alignment horizontal="center" vertical="center"/>
      <protection/>
    </xf>
    <xf numFmtId="3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 horizontal="center"/>
    </xf>
    <xf numFmtId="0" fontId="16" fillId="0" borderId="18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68" fillId="34" borderId="20" xfId="0" applyFont="1" applyFill="1" applyBorder="1" applyAlignment="1" applyProtection="1">
      <alignment horizontal="center" vertical="center"/>
      <protection locked="0"/>
    </xf>
    <xf numFmtId="0" fontId="68" fillId="0" borderId="19" xfId="0" applyFont="1" applyBorder="1" applyAlignment="1">
      <alignment horizontal="center" vertical="center" wrapText="1"/>
    </xf>
    <xf numFmtId="171" fontId="70" fillId="34" borderId="0" xfId="0" applyNumberFormat="1" applyFont="1" applyFill="1" applyAlignment="1" applyProtection="1">
      <alignment horizontal="center" vertical="center"/>
      <protection locked="0"/>
    </xf>
    <xf numFmtId="3" fontId="16" fillId="0" borderId="24" xfId="0" applyNumberFormat="1" applyFont="1" applyBorder="1" applyAlignment="1">
      <alignment horizontal="center" vertical="center"/>
    </xf>
    <xf numFmtId="0" fontId="68" fillId="34" borderId="31" xfId="0" applyFont="1" applyFill="1" applyBorder="1" applyAlignment="1" applyProtection="1">
      <alignment horizontal="center" vertical="center" wrapText="1"/>
      <protection locked="0"/>
    </xf>
    <xf numFmtId="0" fontId="68" fillId="34" borderId="5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Border="1" applyAlignment="1">
      <alignment horizontal="center"/>
    </xf>
    <xf numFmtId="0" fontId="70" fillId="0" borderId="41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42" xfId="0" applyFont="1" applyFill="1" applyBorder="1" applyAlignment="1">
      <alignment/>
    </xf>
    <xf numFmtId="0" fontId="67" fillId="0" borderId="57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16" fillId="0" borderId="54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65" xfId="0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right" vertical="center"/>
    </xf>
    <xf numFmtId="0" fontId="16" fillId="0" borderId="52" xfId="0" applyFont="1" applyFill="1" applyBorder="1" applyAlignment="1">
      <alignment horizontal="right" vertical="center"/>
    </xf>
    <xf numFmtId="0" fontId="17" fillId="0" borderId="2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70" fillId="0" borderId="20" xfId="0" applyFont="1" applyFill="1" applyBorder="1" applyAlignment="1" applyProtection="1">
      <alignment horizontal="center" vertical="center"/>
      <protection/>
    </xf>
    <xf numFmtId="0" fontId="70" fillId="0" borderId="3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left" vertical="center" wrapText="1"/>
      <protection/>
    </xf>
    <xf numFmtId="0" fontId="17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70" fillId="0" borderId="0" xfId="0" applyFont="1" applyBorder="1" applyAlignment="1">
      <alignment horizontal="left" vertical="center"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70" fillId="34" borderId="24" xfId="0" applyFont="1" applyFill="1" applyBorder="1" applyAlignment="1" applyProtection="1">
      <alignment vertical="center"/>
      <protection locked="0"/>
    </xf>
    <xf numFmtId="0" fontId="70" fillId="34" borderId="34" xfId="0" applyFont="1" applyFill="1" applyBorder="1" applyAlignment="1" applyProtection="1">
      <alignment vertical="center"/>
      <protection locked="0"/>
    </xf>
    <xf numFmtId="3" fontId="68" fillId="0" borderId="22" xfId="0" applyNumberFormat="1" applyFont="1" applyBorder="1" applyAlignment="1">
      <alignment horizontal="left" vertical="center" indent="2"/>
    </xf>
    <xf numFmtId="3" fontId="68" fillId="0" borderId="24" xfId="0" applyNumberFormat="1" applyFont="1" applyBorder="1" applyAlignment="1">
      <alignment horizontal="left" vertical="center" indent="2"/>
    </xf>
    <xf numFmtId="174" fontId="68" fillId="34" borderId="18" xfId="0" applyNumberFormat="1" applyFont="1" applyFill="1" applyBorder="1" applyAlignment="1" applyProtection="1">
      <alignment vertical="center" wrapText="1"/>
      <protection locked="0"/>
    </xf>
    <xf numFmtId="174" fontId="68" fillId="34" borderId="23" xfId="0" applyNumberFormat="1" applyFont="1" applyFill="1" applyBorder="1" applyAlignment="1" applyProtection="1">
      <alignment vertical="center" wrapText="1"/>
      <protection locked="0"/>
    </xf>
    <xf numFmtId="0" fontId="68" fillId="34" borderId="18" xfId="0" applyFont="1" applyFill="1" applyBorder="1" applyAlignment="1" applyProtection="1">
      <alignment vertical="center" wrapText="1"/>
      <protection locked="0"/>
    </xf>
    <xf numFmtId="0" fontId="68" fillId="34" borderId="23" xfId="0" applyFont="1" applyFill="1" applyBorder="1" applyAlignment="1" applyProtection="1">
      <alignment vertical="center" wrapText="1"/>
      <protection locked="0"/>
    </xf>
    <xf numFmtId="0" fontId="70" fillId="0" borderId="20" xfId="0" applyFont="1" applyFill="1" applyBorder="1" applyAlignment="1" applyProtection="1">
      <alignment horizontal="center" vertical="center" wrapText="1"/>
      <protection/>
    </xf>
    <xf numFmtId="0" fontId="70" fillId="0" borderId="24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6" fillId="0" borderId="66" xfId="0" applyFont="1" applyFill="1" applyBorder="1" applyAlignment="1" applyProtection="1">
      <alignment horizontal="center" vertical="center" wrapText="1"/>
      <protection/>
    </xf>
    <xf numFmtId="0" fontId="68" fillId="0" borderId="19" xfId="0" applyFont="1" applyBorder="1" applyAlignment="1" applyProtection="1">
      <alignment horizontal="center" vertical="center" wrapText="1"/>
      <protection/>
    </xf>
    <xf numFmtId="0" fontId="68" fillId="0" borderId="18" xfId="0" applyFont="1" applyBorder="1" applyAlignment="1" applyProtection="1">
      <alignment horizontal="center" vertical="center" wrapText="1"/>
      <protection/>
    </xf>
    <xf numFmtId="0" fontId="70" fillId="0" borderId="18" xfId="0" applyFont="1" applyBorder="1" applyAlignment="1" applyProtection="1">
      <alignment horizontal="center"/>
      <protection/>
    </xf>
    <xf numFmtId="0" fontId="70" fillId="0" borderId="53" xfId="0" applyFont="1" applyBorder="1" applyAlignment="1" applyProtection="1">
      <alignment horizontal="center" vertical="center" wrapText="1"/>
      <protection/>
    </xf>
    <xf numFmtId="0" fontId="70" fillId="0" borderId="38" xfId="0" applyFont="1" applyBorder="1" applyAlignment="1" applyProtection="1">
      <alignment horizontal="center" vertical="center" wrapText="1"/>
      <protection/>
    </xf>
    <xf numFmtId="0" fontId="72" fillId="0" borderId="17" xfId="0" applyFont="1" applyBorder="1" applyAlignment="1" applyProtection="1">
      <alignment horizontal="center" vertical="center"/>
      <protection/>
    </xf>
    <xf numFmtId="0" fontId="72" fillId="0" borderId="35" xfId="0" applyFont="1" applyBorder="1" applyAlignment="1" applyProtection="1">
      <alignment horizontal="center" vertical="center"/>
      <protection/>
    </xf>
    <xf numFmtId="0" fontId="72" fillId="0" borderId="25" xfId="0" applyFont="1" applyBorder="1" applyAlignment="1" applyProtection="1">
      <alignment horizontal="center" vertical="center"/>
      <protection/>
    </xf>
    <xf numFmtId="0" fontId="70" fillId="0" borderId="18" xfId="0" applyFont="1" applyBorder="1" applyAlignment="1" applyProtection="1">
      <alignment horizontal="center" vertical="center" wrapText="1"/>
      <protection/>
    </xf>
    <xf numFmtId="0" fontId="68" fillId="0" borderId="23" xfId="0" applyFont="1" applyBorder="1" applyAlignment="1" applyProtection="1">
      <alignment horizontal="center" vertical="center" wrapText="1"/>
      <protection/>
    </xf>
    <xf numFmtId="0" fontId="70" fillId="0" borderId="67" xfId="0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horizontal="left" vertical="center" wrapText="1"/>
    </xf>
    <xf numFmtId="0" fontId="17" fillId="34" borderId="20" xfId="44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Fill="1" applyAlignment="1" applyProtection="1">
      <alignment horizontal="center" vertical="center"/>
      <protection/>
    </xf>
    <xf numFmtId="0" fontId="70" fillId="0" borderId="67" xfId="0" applyFont="1" applyFill="1" applyBorder="1" applyAlignment="1" applyProtection="1">
      <alignment horizontal="left" vertical="center" wrapText="1"/>
      <protection/>
    </xf>
    <xf numFmtId="0" fontId="70" fillId="0" borderId="27" xfId="0" applyFont="1" applyFill="1" applyBorder="1" applyAlignment="1" applyProtection="1">
      <alignment horizontal="left" vertical="center" wrapText="1"/>
      <protection/>
    </xf>
    <xf numFmtId="43" fontId="17" fillId="0" borderId="27" xfId="44" applyFont="1" applyFill="1" applyBorder="1" applyAlignment="1" applyProtection="1">
      <alignment horizontal="left" wrapText="1"/>
      <protection/>
    </xf>
    <xf numFmtId="0" fontId="70" fillId="0" borderId="18" xfId="0" applyFont="1" applyBorder="1" applyAlignment="1">
      <alignment horizontal="right" vertical="center" wrapText="1"/>
    </xf>
    <xf numFmtId="3" fontId="68" fillId="34" borderId="18" xfId="44" applyNumberFormat="1" applyFont="1" applyFill="1" applyBorder="1" applyAlignment="1" applyProtection="1">
      <alignment horizontal="center" vertical="center"/>
      <protection locked="0"/>
    </xf>
    <xf numFmtId="3" fontId="68" fillId="34" borderId="23" xfId="44" applyNumberFormat="1" applyFont="1" applyFill="1" applyBorder="1" applyAlignment="1" applyProtection="1">
      <alignment horizontal="center" vertical="center"/>
      <protection locked="0"/>
    </xf>
    <xf numFmtId="0" fontId="70" fillId="0" borderId="19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0" fontId="68" fillId="0" borderId="17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/>
    </xf>
    <xf numFmtId="43" fontId="17" fillId="34" borderId="20" xfId="44" applyFont="1" applyFill="1" applyBorder="1" applyAlignment="1" applyProtection="1">
      <alignment horizontal="left" wrapText="1"/>
      <protection locked="0"/>
    </xf>
    <xf numFmtId="0" fontId="64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left"/>
      <protection/>
    </xf>
    <xf numFmtId="0" fontId="65" fillId="34" borderId="0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 horizontal="right"/>
      <protection/>
    </xf>
    <xf numFmtId="171" fontId="65" fillId="34" borderId="0" xfId="0" applyNumberFormat="1" applyFont="1" applyFill="1" applyAlignment="1" applyProtection="1">
      <alignment horizontal="center"/>
      <protection locked="0"/>
    </xf>
    <xf numFmtId="0" fontId="64" fillId="0" borderId="13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35" xfId="0" applyFont="1" applyBorder="1" applyAlignment="1" applyProtection="1">
      <alignment horizontal="center"/>
      <protection/>
    </xf>
    <xf numFmtId="0" fontId="64" fillId="0" borderId="25" xfId="0" applyFont="1" applyBorder="1" applyAlignment="1" applyProtection="1">
      <alignment horizontal="center"/>
      <protection/>
    </xf>
    <xf numFmtId="0" fontId="64" fillId="0" borderId="17" xfId="0" applyFont="1" applyBorder="1" applyAlignment="1" applyProtection="1">
      <alignment horizontal="center"/>
      <protection/>
    </xf>
    <xf numFmtId="0" fontId="64" fillId="0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 locked="0"/>
    </xf>
    <xf numFmtId="0" fontId="64" fillId="0" borderId="0" xfId="0" applyFont="1" applyFill="1" applyAlignment="1" applyProtection="1">
      <alignment horizontal="right"/>
      <protection/>
    </xf>
    <xf numFmtId="0" fontId="65" fillId="0" borderId="11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center"/>
      <protection/>
    </xf>
    <xf numFmtId="0" fontId="65" fillId="0" borderId="11" xfId="0" applyFont="1" applyFill="1" applyBorder="1" applyAlignment="1" applyProtection="1">
      <alignment horizontal="left"/>
      <protection/>
    </xf>
    <xf numFmtId="3" fontId="65" fillId="0" borderId="11" xfId="0" applyNumberFormat="1" applyFont="1" applyFill="1" applyBorder="1" applyAlignment="1" applyProtection="1">
      <alignment/>
      <protection/>
    </xf>
    <xf numFmtId="3" fontId="65" fillId="34" borderId="17" xfId="0" applyNumberFormat="1" applyFont="1" applyFill="1" applyBorder="1" applyAlignment="1" applyProtection="1">
      <alignment horizontal="center"/>
      <protection locked="0"/>
    </xf>
    <xf numFmtId="3" fontId="65" fillId="34" borderId="35" xfId="0" applyNumberFormat="1" applyFont="1" applyFill="1" applyBorder="1" applyAlignment="1" applyProtection="1">
      <alignment horizontal="center"/>
      <protection locked="0"/>
    </xf>
    <xf numFmtId="166" fontId="65" fillId="0" borderId="35" xfId="0" applyNumberFormat="1" applyFont="1" applyBorder="1" applyAlignment="1" applyProtection="1">
      <alignment horizontal="center"/>
      <protection/>
    </xf>
    <xf numFmtId="166" fontId="65" fillId="0" borderId="25" xfId="0" applyNumberFormat="1" applyFont="1" applyBorder="1" applyAlignment="1" applyProtection="1">
      <alignment horizontal="center"/>
      <protection/>
    </xf>
    <xf numFmtId="1" fontId="65" fillId="34" borderId="17" xfId="0" applyNumberFormat="1" applyFont="1" applyFill="1" applyBorder="1" applyAlignment="1" applyProtection="1">
      <alignment horizontal="center"/>
      <protection locked="0"/>
    </xf>
    <xf numFmtId="1" fontId="65" fillId="34" borderId="35" xfId="0" applyNumberFormat="1" applyFont="1" applyFill="1" applyBorder="1" applyAlignment="1" applyProtection="1">
      <alignment horizontal="center"/>
      <protection locked="0"/>
    </xf>
    <xf numFmtId="1" fontId="65" fillId="34" borderId="25" xfId="0" applyNumberFormat="1" applyFont="1" applyFill="1" applyBorder="1" applyAlignment="1" applyProtection="1">
      <alignment horizontal="center"/>
      <protection locked="0"/>
    </xf>
    <xf numFmtId="1" fontId="65" fillId="0" borderId="17" xfId="0" applyNumberFormat="1" applyFont="1" applyBorder="1" applyAlignment="1" applyProtection="1">
      <alignment horizontal="center"/>
      <protection/>
    </xf>
    <xf numFmtId="1" fontId="65" fillId="0" borderId="35" xfId="0" applyNumberFormat="1" applyFont="1" applyBorder="1" applyAlignment="1" applyProtection="1">
      <alignment horizontal="center"/>
      <protection/>
    </xf>
    <xf numFmtId="1" fontId="65" fillId="0" borderId="25" xfId="0" applyNumberFormat="1" applyFont="1" applyBorder="1" applyAlignment="1" applyProtection="1">
      <alignment horizontal="center"/>
      <protection/>
    </xf>
    <xf numFmtId="0" fontId="65" fillId="0" borderId="17" xfId="0" applyFont="1" applyBorder="1" applyAlignment="1" applyProtection="1">
      <alignment horizontal="center"/>
      <protection/>
    </xf>
    <xf numFmtId="0" fontId="65" fillId="0" borderId="35" xfId="0" applyFont="1" applyBorder="1" applyAlignment="1" applyProtection="1">
      <alignment horizontal="center"/>
      <protection/>
    </xf>
    <xf numFmtId="166" fontId="65" fillId="0" borderId="11" xfId="0" applyNumberFormat="1" applyFont="1" applyBorder="1" applyAlignment="1" applyProtection="1">
      <alignment horizontal="center"/>
      <protection/>
    </xf>
    <xf numFmtId="166" fontId="65" fillId="0" borderId="12" xfId="0" applyNumberFormat="1" applyFont="1" applyBorder="1" applyAlignment="1" applyProtection="1">
      <alignment horizontal="center"/>
      <protection/>
    </xf>
    <xf numFmtId="0" fontId="65" fillId="34" borderId="18" xfId="0" applyFont="1" applyFill="1" applyBorder="1" applyAlignment="1" applyProtection="1">
      <alignment/>
      <protection locked="0"/>
    </xf>
    <xf numFmtId="0" fontId="65" fillId="34" borderId="18" xfId="0" applyFont="1" applyFill="1" applyBorder="1" applyAlignment="1" applyProtection="1">
      <alignment horizontal="center"/>
      <protection locked="0"/>
    </xf>
    <xf numFmtId="0" fontId="65" fillId="0" borderId="25" xfId="0" applyFont="1" applyBorder="1" applyAlignment="1" applyProtection="1">
      <alignment horizontal="center"/>
      <protection/>
    </xf>
    <xf numFmtId="0" fontId="64" fillId="0" borderId="18" xfId="0" applyFont="1" applyBorder="1" applyAlignment="1" applyProtection="1">
      <alignment horizontal="center"/>
      <protection/>
    </xf>
    <xf numFmtId="0" fontId="65" fillId="0" borderId="18" xfId="0" applyFont="1" applyBorder="1" applyAlignment="1" applyProtection="1">
      <alignment vertical="top" wrapText="1"/>
      <protection/>
    </xf>
    <xf numFmtId="0" fontId="65" fillId="34" borderId="18" xfId="0" applyFont="1" applyFill="1" applyBorder="1" applyAlignment="1" applyProtection="1">
      <alignment horizontal="center" vertical="center"/>
      <protection locked="0"/>
    </xf>
    <xf numFmtId="0" fontId="65" fillId="34" borderId="18" xfId="0" applyFont="1" applyFill="1" applyBorder="1" applyAlignment="1" applyProtection="1">
      <alignment horizontal="left" vertical="top" wrapText="1"/>
      <protection locked="0"/>
    </xf>
    <xf numFmtId="0" fontId="64" fillId="0" borderId="18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 horizontal="left" vertical="top" wrapText="1"/>
      <protection/>
    </xf>
    <xf numFmtId="0" fontId="64" fillId="0" borderId="17" xfId="0" applyFont="1" applyBorder="1" applyAlignment="1" applyProtection="1">
      <alignment horizontal="left" vertical="center"/>
      <protection/>
    </xf>
    <xf numFmtId="0" fontId="64" fillId="0" borderId="35" xfId="0" applyFont="1" applyBorder="1" applyAlignment="1" applyProtection="1">
      <alignment horizontal="left" vertical="center"/>
      <protection/>
    </xf>
    <xf numFmtId="0" fontId="64" fillId="0" borderId="25" xfId="0" applyFont="1" applyBorder="1" applyAlignment="1" applyProtection="1">
      <alignment horizontal="left" vertical="center"/>
      <protection/>
    </xf>
    <xf numFmtId="166" fontId="64" fillId="0" borderId="17" xfId="58" applyNumberFormat="1" applyFont="1" applyBorder="1" applyAlignment="1" applyProtection="1">
      <alignment horizontal="center" vertical="center"/>
      <protection/>
    </xf>
    <xf numFmtId="166" fontId="64" fillId="0" borderId="35" xfId="58" applyNumberFormat="1" applyFont="1" applyBorder="1" applyAlignment="1" applyProtection="1">
      <alignment horizontal="center" vertical="center"/>
      <protection/>
    </xf>
    <xf numFmtId="166" fontId="64" fillId="0" borderId="25" xfId="58" applyNumberFormat="1" applyFont="1" applyBorder="1" applyAlignment="1" applyProtection="1">
      <alignment horizontal="center" vertical="center"/>
      <protection/>
    </xf>
    <xf numFmtId="0" fontId="65" fillId="0" borderId="17" xfId="0" applyFont="1" applyBorder="1" applyAlignment="1" applyProtection="1">
      <alignment horizontal="left" vertical="center" wrapText="1"/>
      <protection/>
    </xf>
    <xf numFmtId="0" fontId="65" fillId="0" borderId="35" xfId="0" applyFont="1" applyBorder="1" applyAlignment="1" applyProtection="1">
      <alignment horizontal="left" vertical="center" wrapText="1"/>
      <protection/>
    </xf>
    <xf numFmtId="0" fontId="65" fillId="0" borderId="25" xfId="0" applyFont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vertical="top" wrapText="1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top" wrapText="1"/>
      <protection/>
    </xf>
    <xf numFmtId="0" fontId="64" fillId="0" borderId="18" xfId="0" applyFont="1" applyBorder="1" applyAlignment="1" applyProtection="1">
      <alignment horizontal="left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wrapText="1"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167" fontId="65" fillId="0" borderId="18" xfId="58" applyNumberFormat="1" applyFont="1" applyBorder="1" applyAlignment="1" applyProtection="1">
      <alignment horizontal="center"/>
      <protection/>
    </xf>
    <xf numFmtId="1" fontId="65" fillId="34" borderId="18" xfId="0" applyNumberFormat="1" applyFont="1" applyFill="1" applyBorder="1" applyAlignment="1" applyProtection="1">
      <alignment horizontal="center"/>
      <protection locked="0"/>
    </xf>
    <xf numFmtId="173" fontId="65" fillId="34" borderId="18" xfId="0" applyNumberFormat="1" applyFont="1" applyFill="1" applyBorder="1" applyAlignment="1" applyProtection="1">
      <alignment horizontal="center"/>
      <protection locked="0"/>
    </xf>
    <xf numFmtId="1" fontId="65" fillId="0" borderId="18" xfId="0" applyNumberFormat="1" applyFont="1" applyBorder="1" applyAlignment="1" applyProtection="1">
      <alignment horizontal="center"/>
      <protection/>
    </xf>
    <xf numFmtId="0" fontId="65" fillId="0" borderId="0" xfId="0" applyFont="1" applyBorder="1" applyAlignment="1">
      <alignment horizontal="right" indent="1"/>
    </xf>
    <xf numFmtId="9" fontId="65" fillId="34" borderId="0" xfId="0" applyNumberFormat="1" applyFont="1" applyFill="1" applyBorder="1" applyAlignment="1" applyProtection="1">
      <alignment horizontal="right" indent="1"/>
      <protection locked="0"/>
    </xf>
    <xf numFmtId="9" fontId="65" fillId="34" borderId="42" xfId="0" applyNumberFormat="1" applyFont="1" applyFill="1" applyBorder="1" applyAlignment="1" applyProtection="1">
      <alignment horizontal="right" indent="1"/>
      <protection locked="0"/>
    </xf>
    <xf numFmtId="0" fontId="65" fillId="0" borderId="16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1" fontId="65" fillId="0" borderId="0" xfId="0" applyNumberFormat="1" applyFont="1" applyBorder="1" applyAlignment="1">
      <alignment horizontal="right" indent="1"/>
    </xf>
    <xf numFmtId="1" fontId="65" fillId="0" borderId="42" xfId="0" applyNumberFormat="1" applyFont="1" applyBorder="1" applyAlignment="1">
      <alignment horizontal="right" indent="1"/>
    </xf>
    <xf numFmtId="0" fontId="65" fillId="0" borderId="10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9" fontId="65" fillId="34" borderId="11" xfId="0" applyNumberFormat="1" applyFont="1" applyFill="1" applyBorder="1" applyAlignment="1" applyProtection="1">
      <alignment horizontal="right" indent="1"/>
      <protection locked="0"/>
    </xf>
    <xf numFmtId="9" fontId="65" fillId="34" borderId="12" xfId="0" applyNumberFormat="1" applyFont="1" applyFill="1" applyBorder="1" applyAlignment="1" applyProtection="1">
      <alignment horizontal="right" indent="1"/>
      <protection locked="0"/>
    </xf>
    <xf numFmtId="0" fontId="65" fillId="0" borderId="11" xfId="0" applyFont="1" applyBorder="1" applyAlignment="1">
      <alignment horizontal="right" indent="1"/>
    </xf>
    <xf numFmtId="0" fontId="65" fillId="0" borderId="42" xfId="0" applyFont="1" applyBorder="1" applyAlignment="1">
      <alignment horizontal="right" indent="1"/>
    </xf>
    <xf numFmtId="167" fontId="65" fillId="0" borderId="0" xfId="0" applyNumberFormat="1" applyFont="1" applyFill="1" applyBorder="1" applyAlignment="1">
      <alignment horizontal="right" indent="1"/>
    </xf>
    <xf numFmtId="167" fontId="65" fillId="0" borderId="42" xfId="0" applyNumberFormat="1" applyFont="1" applyFill="1" applyBorder="1" applyAlignment="1">
      <alignment horizontal="right" indent="1"/>
    </xf>
    <xf numFmtId="0" fontId="65" fillId="0" borderId="0" xfId="0" applyFont="1" applyFill="1" applyBorder="1" applyAlignment="1">
      <alignment horizontal="right" indent="1"/>
    </xf>
    <xf numFmtId="3" fontId="65" fillId="0" borderId="35" xfId="0" applyNumberFormat="1" applyFont="1" applyBorder="1" applyAlignment="1">
      <alignment horizontal="right" indent="1"/>
    </xf>
    <xf numFmtId="3" fontId="65" fillId="34" borderId="35" xfId="0" applyNumberFormat="1" applyFont="1" applyFill="1" applyBorder="1" applyAlignment="1" applyProtection="1">
      <alignment horizontal="right" indent="1"/>
      <protection locked="0"/>
    </xf>
    <xf numFmtId="3" fontId="65" fillId="0" borderId="25" xfId="0" applyNumberFormat="1" applyFont="1" applyBorder="1" applyAlignment="1">
      <alignment horizontal="right" indent="1"/>
    </xf>
    <xf numFmtId="0" fontId="65" fillId="0" borderId="13" xfId="0" applyFont="1" applyBorder="1" applyAlignment="1">
      <alignment horizontal="left"/>
    </xf>
    <xf numFmtId="0" fontId="65" fillId="0" borderId="14" xfId="0" applyFont="1" applyBorder="1" applyAlignment="1">
      <alignment horizontal="left"/>
    </xf>
    <xf numFmtId="9" fontId="65" fillId="34" borderId="14" xfId="0" applyNumberFormat="1" applyFont="1" applyFill="1" applyBorder="1" applyAlignment="1" applyProtection="1">
      <alignment horizontal="right" indent="1"/>
      <protection locked="0"/>
    </xf>
    <xf numFmtId="9" fontId="65" fillId="34" borderId="15" xfId="0" applyNumberFormat="1" applyFont="1" applyFill="1" applyBorder="1" applyAlignment="1" applyProtection="1">
      <alignment horizontal="right" indent="1"/>
      <protection locked="0"/>
    </xf>
    <xf numFmtId="1" fontId="65" fillId="0" borderId="14" xfId="0" applyNumberFormat="1" applyFont="1" applyBorder="1" applyAlignment="1">
      <alignment horizontal="right" indent="1"/>
    </xf>
    <xf numFmtId="0" fontId="65" fillId="0" borderId="17" xfId="0" applyFont="1" applyBorder="1" applyAlignment="1">
      <alignment horizontal="left"/>
    </xf>
    <xf numFmtId="0" fontId="65" fillId="0" borderId="35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3" fontId="65" fillId="34" borderId="17" xfId="0" applyNumberFormat="1" applyFont="1" applyFill="1" applyBorder="1" applyAlignment="1" applyProtection="1">
      <alignment horizontal="right" indent="1"/>
      <protection locked="0"/>
    </xf>
    <xf numFmtId="4" fontId="65" fillId="34" borderId="35" xfId="0" applyNumberFormat="1" applyFont="1" applyFill="1" applyBorder="1" applyAlignment="1" applyProtection="1">
      <alignment horizontal="right" indent="1"/>
      <protection locked="0"/>
    </xf>
    <xf numFmtId="4" fontId="65" fillId="34" borderId="25" xfId="0" applyNumberFormat="1" applyFont="1" applyFill="1" applyBorder="1" applyAlignment="1" applyProtection="1">
      <alignment horizontal="right" indent="1"/>
      <protection locked="0"/>
    </xf>
    <xf numFmtId="3" fontId="65" fillId="34" borderId="25" xfId="0" applyNumberFormat="1" applyFont="1" applyFill="1" applyBorder="1" applyAlignment="1" applyProtection="1">
      <alignment horizontal="right" indent="1"/>
      <protection locked="0"/>
    </xf>
    <xf numFmtId="3" fontId="65" fillId="0" borderId="35" xfId="0" applyNumberFormat="1" applyFont="1" applyFill="1" applyBorder="1" applyAlignment="1" applyProtection="1">
      <alignment horizontal="right" indent="1"/>
      <protection locked="0"/>
    </xf>
    <xf numFmtId="3" fontId="65" fillId="0" borderId="25" xfId="0" applyNumberFormat="1" applyFont="1" applyFill="1" applyBorder="1" applyAlignment="1" applyProtection="1">
      <alignment horizontal="right" indent="1"/>
      <protection locked="0"/>
    </xf>
    <xf numFmtId="171" fontId="65" fillId="34" borderId="35" xfId="0" applyNumberFormat="1" applyFont="1" applyFill="1" applyBorder="1" applyAlignment="1" applyProtection="1">
      <alignment/>
      <protection locked="0"/>
    </xf>
    <xf numFmtId="171" fontId="65" fillId="34" borderId="25" xfId="0" applyNumberFormat="1" applyFont="1" applyFill="1" applyBorder="1" applyAlignment="1" applyProtection="1">
      <alignment/>
      <protection locked="0"/>
    </xf>
    <xf numFmtId="1" fontId="65" fillId="0" borderId="18" xfId="58" applyNumberFormat="1" applyFont="1" applyBorder="1" applyAlignment="1">
      <alignment horizontal="center"/>
    </xf>
    <xf numFmtId="0" fontId="85" fillId="0" borderId="0" xfId="0" applyFont="1" applyBorder="1" applyAlignment="1">
      <alignment horizontal="center" wrapText="1"/>
    </xf>
    <xf numFmtId="0" fontId="85" fillId="0" borderId="42" xfId="0" applyFont="1" applyBorder="1" applyAlignment="1">
      <alignment horizontal="center" wrapText="1"/>
    </xf>
    <xf numFmtId="0" fontId="85" fillId="0" borderId="11" xfId="0" applyFont="1" applyBorder="1" applyAlignment="1">
      <alignment horizontal="center" wrapText="1"/>
    </xf>
    <xf numFmtId="0" fontId="85" fillId="0" borderId="12" xfId="0" applyFont="1" applyBorder="1" applyAlignment="1">
      <alignment horizontal="center" wrapText="1"/>
    </xf>
    <xf numFmtId="0" fontId="85" fillId="0" borderId="14" xfId="0" applyFont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13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42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86" fillId="34" borderId="18" xfId="0" applyFont="1" applyFill="1" applyBorder="1" applyAlignment="1" applyProtection="1">
      <alignment/>
      <protection locked="0"/>
    </xf>
    <xf numFmtId="1" fontId="65" fillId="0" borderId="18" xfId="0" applyNumberFormat="1" applyFont="1" applyBorder="1" applyAlignment="1">
      <alignment horizontal="center"/>
    </xf>
    <xf numFmtId="1" fontId="64" fillId="0" borderId="18" xfId="58" applyNumberFormat="1" applyFont="1" applyBorder="1" applyAlignment="1" applyProtection="1">
      <alignment horizontal="center"/>
      <protection/>
    </xf>
    <xf numFmtId="1" fontId="64" fillId="0" borderId="18" xfId="0" applyNumberFormat="1" applyFont="1" applyBorder="1" applyAlignment="1" applyProtection="1">
      <alignment horizontal="center"/>
      <protection/>
    </xf>
    <xf numFmtId="168" fontId="64" fillId="0" borderId="18" xfId="0" applyNumberFormat="1" applyFont="1" applyFill="1" applyBorder="1" applyAlignment="1" applyProtection="1">
      <alignment horizontal="center"/>
      <protection/>
    </xf>
    <xf numFmtId="0" fontId="64" fillId="0" borderId="18" xfId="0" applyFont="1" applyFill="1" applyBorder="1" applyAlignment="1" applyProtection="1">
      <alignment/>
      <protection/>
    </xf>
    <xf numFmtId="0" fontId="85" fillId="0" borderId="18" xfId="0" applyFont="1" applyFill="1" applyBorder="1" applyAlignment="1" applyProtection="1">
      <alignment/>
      <protection/>
    </xf>
    <xf numFmtId="0" fontId="64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center"/>
    </xf>
    <xf numFmtId="0" fontId="64" fillId="0" borderId="18" xfId="0" applyFont="1" applyBorder="1" applyAlignment="1">
      <alignment horizontal="center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right"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5" fillId="0" borderId="11" xfId="0" applyFont="1" applyFill="1" applyBorder="1" applyAlignment="1">
      <alignment horizontal="left"/>
    </xf>
    <xf numFmtId="3" fontId="65" fillId="0" borderId="11" xfId="0" applyNumberFormat="1" applyFont="1" applyFill="1" applyBorder="1" applyAlignment="1">
      <alignment/>
    </xf>
    <xf numFmtId="0" fontId="64" fillId="0" borderId="0" xfId="0" applyFont="1" applyAlignment="1">
      <alignment horizontal="right"/>
    </xf>
    <xf numFmtId="1" fontId="65" fillId="34" borderId="0" xfId="0" applyNumberFormat="1" applyFont="1" applyFill="1" applyBorder="1" applyAlignment="1" applyProtection="1">
      <alignment horizontal="center"/>
      <protection locked="0"/>
    </xf>
    <xf numFmtId="1" fontId="65" fillId="34" borderId="42" xfId="0" applyNumberFormat="1" applyFont="1" applyFill="1" applyBorder="1" applyAlignment="1" applyProtection="1">
      <alignment horizontal="center"/>
      <protection locked="0"/>
    </xf>
    <xf numFmtId="1" fontId="65" fillId="34" borderId="16" xfId="0" applyNumberFormat="1" applyFont="1" applyFill="1" applyBorder="1" applyAlignment="1" applyProtection="1">
      <alignment horizontal="center"/>
      <protection locked="0"/>
    </xf>
    <xf numFmtId="0" fontId="65" fillId="0" borderId="11" xfId="0" applyFont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9" fontId="65" fillId="0" borderId="10" xfId="0" applyNumberFormat="1" applyFont="1" applyBorder="1" applyAlignment="1" applyProtection="1">
      <alignment horizontal="center"/>
      <protection/>
    </xf>
    <xf numFmtId="9" fontId="65" fillId="0" borderId="11" xfId="0" applyNumberFormat="1" applyFont="1" applyBorder="1" applyAlignment="1" applyProtection="1">
      <alignment horizontal="center"/>
      <protection/>
    </xf>
    <xf numFmtId="9" fontId="65" fillId="0" borderId="12" xfId="0" applyNumberFormat="1" applyFont="1" applyBorder="1" applyAlignment="1" applyProtection="1">
      <alignment horizontal="center"/>
      <protection/>
    </xf>
    <xf numFmtId="9" fontId="65" fillId="0" borderId="11" xfId="0" applyNumberFormat="1" applyFont="1" applyFill="1" applyBorder="1" applyAlignment="1" applyProtection="1">
      <alignment horizontal="center"/>
      <protection/>
    </xf>
    <xf numFmtId="1" fontId="65" fillId="0" borderId="11" xfId="0" applyNumberFormat="1" applyFont="1" applyFill="1" applyBorder="1" applyAlignment="1" applyProtection="1">
      <alignment horizontal="center"/>
      <protection/>
    </xf>
    <xf numFmtId="1" fontId="65" fillId="0" borderId="12" xfId="0" applyNumberFormat="1" applyFont="1" applyFill="1" applyBorder="1" applyAlignment="1" applyProtection="1">
      <alignment horizontal="center"/>
      <protection/>
    </xf>
    <xf numFmtId="9" fontId="65" fillId="0" borderId="10" xfId="0" applyNumberFormat="1" applyFont="1" applyFill="1" applyBorder="1" applyAlignment="1" applyProtection="1">
      <alignment horizontal="center"/>
      <protection/>
    </xf>
    <xf numFmtId="173" fontId="65" fillId="34" borderId="13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14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15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16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0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42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10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11" xfId="0" applyNumberFormat="1" applyFont="1" applyFill="1" applyBorder="1" applyAlignment="1" applyProtection="1">
      <alignment horizontal="center" vertical="center" wrapText="1"/>
      <protection locked="0"/>
    </xf>
    <xf numFmtId="173" fontId="6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4" xfId="0" applyFont="1" applyBorder="1" applyAlignment="1" applyProtection="1">
      <alignment vertical="center" wrapText="1"/>
      <protection/>
    </xf>
    <xf numFmtId="0" fontId="65" fillId="0" borderId="16" xfId="0" applyFont="1" applyBorder="1" applyAlignment="1" applyProtection="1">
      <alignment vertical="center" wrapText="1"/>
      <protection/>
    </xf>
    <xf numFmtId="0" fontId="65" fillId="0" borderId="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5" fillId="0" borderId="11" xfId="0" applyFont="1" applyBorder="1" applyAlignment="1" applyProtection="1">
      <alignment vertical="center" wrapText="1"/>
      <protection/>
    </xf>
    <xf numFmtId="0" fontId="65" fillId="0" borderId="16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42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42" xfId="0" applyFont="1" applyBorder="1" applyAlignment="1" applyProtection="1">
      <alignment horizontal="center" vertical="center" wrapText="1"/>
      <protection/>
    </xf>
    <xf numFmtId="1" fontId="65" fillId="0" borderId="0" xfId="0" applyNumberFormat="1" applyFont="1" applyFill="1" applyBorder="1" applyAlignment="1" applyProtection="1">
      <alignment horizontal="center"/>
      <protection/>
    </xf>
    <xf numFmtId="1" fontId="65" fillId="0" borderId="42" xfId="0" applyNumberFormat="1" applyFont="1" applyFill="1" applyBorder="1" applyAlignment="1" applyProtection="1">
      <alignment horizontal="center"/>
      <protection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3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2" xfId="0" applyFont="1" applyFill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 horizontal="center"/>
      <protection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6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8" xfId="0" applyFont="1" applyBorder="1" applyAlignment="1">
      <alignment/>
    </xf>
    <xf numFmtId="0" fontId="66" fillId="0" borderId="13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3" fontId="65" fillId="34" borderId="14" xfId="0" applyNumberFormat="1" applyFont="1" applyFill="1" applyBorder="1" applyAlignment="1" applyProtection="1">
      <alignment horizontal="right" vertical="center" indent="1"/>
      <protection locked="0"/>
    </xf>
    <xf numFmtId="3" fontId="65" fillId="34" borderId="15" xfId="0" applyNumberFormat="1" applyFont="1" applyFill="1" applyBorder="1" applyAlignment="1" applyProtection="1">
      <alignment horizontal="right" vertical="center" indent="1"/>
      <protection locked="0"/>
    </xf>
    <xf numFmtId="3" fontId="65" fillId="34" borderId="11" xfId="0" applyNumberFormat="1" applyFont="1" applyFill="1" applyBorder="1" applyAlignment="1" applyProtection="1">
      <alignment horizontal="right" vertical="center" indent="1"/>
      <protection locked="0"/>
    </xf>
    <xf numFmtId="3" fontId="65" fillId="34" borderId="12" xfId="0" applyNumberFormat="1" applyFont="1" applyFill="1" applyBorder="1" applyAlignment="1" applyProtection="1">
      <alignment horizontal="right" vertical="center" indent="1"/>
      <protection locked="0"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42" xfId="0" applyFont="1" applyBorder="1" applyAlignment="1">
      <alignment/>
    </xf>
    <xf numFmtId="9" fontId="65" fillId="34" borderId="16" xfId="0" applyNumberFormat="1" applyFont="1" applyFill="1" applyBorder="1" applyAlignment="1" applyProtection="1">
      <alignment horizontal="center"/>
      <protection locked="0"/>
    </xf>
    <xf numFmtId="9" fontId="65" fillId="34" borderId="0" xfId="0" applyNumberFormat="1" applyFont="1" applyFill="1" applyBorder="1" applyAlignment="1" applyProtection="1">
      <alignment horizontal="center"/>
      <protection locked="0"/>
    </xf>
    <xf numFmtId="9" fontId="65" fillId="34" borderId="42" xfId="0" applyNumberFormat="1" applyFont="1" applyFill="1" applyBorder="1" applyAlignment="1" applyProtection="1">
      <alignment horizontal="center"/>
      <protection locked="0"/>
    </xf>
    <xf numFmtId="9" fontId="65" fillId="34" borderId="10" xfId="0" applyNumberFormat="1" applyFont="1" applyFill="1" applyBorder="1" applyAlignment="1" applyProtection="1">
      <alignment horizontal="center"/>
      <protection locked="0"/>
    </xf>
    <xf numFmtId="9" fontId="65" fillId="34" borderId="11" xfId="0" applyNumberFormat="1" applyFont="1" applyFill="1" applyBorder="1" applyAlignment="1" applyProtection="1">
      <alignment horizontal="center"/>
      <protection locked="0"/>
    </xf>
    <xf numFmtId="9" fontId="65" fillId="34" borderId="12" xfId="0" applyNumberFormat="1" applyFont="1" applyFill="1" applyBorder="1" applyAlignment="1" applyProtection="1">
      <alignment horizontal="center"/>
      <protection locked="0"/>
    </xf>
    <xf numFmtId="9" fontId="65" fillId="34" borderId="13" xfId="0" applyNumberFormat="1" applyFont="1" applyFill="1" applyBorder="1" applyAlignment="1" applyProtection="1">
      <alignment horizontal="center"/>
      <protection locked="0"/>
    </xf>
    <xf numFmtId="9" fontId="65" fillId="34" borderId="14" xfId="0" applyNumberFormat="1" applyFont="1" applyFill="1" applyBorder="1" applyAlignment="1" applyProtection="1">
      <alignment horizontal="center"/>
      <protection locked="0"/>
    </xf>
    <xf numFmtId="9" fontId="65" fillId="34" borderId="15" xfId="0" applyNumberFormat="1" applyFont="1" applyFill="1" applyBorder="1" applyAlignment="1" applyProtection="1">
      <alignment horizontal="center"/>
      <protection locked="0"/>
    </xf>
    <xf numFmtId="0" fontId="87" fillId="0" borderId="13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7" fillId="0" borderId="11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left" vertical="center" wrapText="1"/>
    </xf>
    <xf numFmtId="173" fontId="64" fillId="0" borderId="17" xfId="0" applyNumberFormat="1" applyFont="1" applyBorder="1" applyAlignment="1">
      <alignment horizontal="center"/>
    </xf>
    <xf numFmtId="173" fontId="64" fillId="0" borderId="35" xfId="0" applyNumberFormat="1" applyFont="1" applyBorder="1" applyAlignment="1">
      <alignment horizontal="center"/>
    </xf>
    <xf numFmtId="173" fontId="64" fillId="0" borderId="25" xfId="0" applyNumberFormat="1" applyFont="1" applyBorder="1" applyAlignment="1">
      <alignment horizontal="center"/>
    </xf>
    <xf numFmtId="173" fontId="65" fillId="34" borderId="17" xfId="0" applyNumberFormat="1" applyFont="1" applyFill="1" applyBorder="1" applyAlignment="1" applyProtection="1">
      <alignment/>
      <protection locked="0"/>
    </xf>
    <xf numFmtId="173" fontId="65" fillId="34" borderId="35" xfId="0" applyNumberFormat="1" applyFont="1" applyFill="1" applyBorder="1" applyAlignment="1" applyProtection="1">
      <alignment/>
      <protection locked="0"/>
    </xf>
    <xf numFmtId="173" fontId="65" fillId="34" borderId="25" xfId="0" applyNumberFormat="1" applyFont="1" applyFill="1" applyBorder="1" applyAlignment="1" applyProtection="1">
      <alignment/>
      <protection locked="0"/>
    </xf>
    <xf numFmtId="0" fontId="65" fillId="34" borderId="0" xfId="0" applyFont="1" applyFill="1" applyBorder="1" applyAlignment="1" applyProtection="1">
      <alignment horizontal="left"/>
      <protection locked="0"/>
    </xf>
    <xf numFmtId="0" fontId="65" fillId="34" borderId="42" xfId="0" applyFont="1" applyFill="1" applyBorder="1" applyAlignment="1" applyProtection="1">
      <alignment horizontal="left"/>
      <protection locked="0"/>
    </xf>
    <xf numFmtId="173" fontId="65" fillId="34" borderId="16" xfId="0" applyNumberFormat="1" applyFont="1" applyFill="1" applyBorder="1" applyAlignment="1" applyProtection="1">
      <alignment horizontal="center"/>
      <protection locked="0"/>
    </xf>
    <xf numFmtId="173" fontId="65" fillId="34" borderId="0" xfId="0" applyNumberFormat="1" applyFont="1" applyFill="1" applyBorder="1" applyAlignment="1" applyProtection="1">
      <alignment horizontal="center"/>
      <protection locked="0"/>
    </xf>
    <xf numFmtId="165" fontId="65" fillId="0" borderId="11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right"/>
    </xf>
    <xf numFmtId="0" fontId="65" fillId="0" borderId="42" xfId="0" applyFont="1" applyBorder="1" applyAlignment="1">
      <alignment horizontal="right"/>
    </xf>
    <xf numFmtId="0" fontId="65" fillId="0" borderId="11" xfId="0" applyFont="1" applyBorder="1" applyAlignment="1">
      <alignment horizontal="right"/>
    </xf>
    <xf numFmtId="0" fontId="65" fillId="0" borderId="12" xfId="0" applyFont="1" applyBorder="1" applyAlignment="1">
      <alignment horizontal="right"/>
    </xf>
    <xf numFmtId="173" fontId="65" fillId="34" borderId="10" xfId="0" applyNumberFormat="1" applyFont="1" applyFill="1" applyBorder="1" applyAlignment="1" applyProtection="1">
      <alignment horizontal="center"/>
      <protection locked="0"/>
    </xf>
    <xf numFmtId="173" fontId="65" fillId="34" borderId="11" xfId="0" applyNumberFormat="1" applyFont="1" applyFill="1" applyBorder="1" applyAlignment="1" applyProtection="1">
      <alignment horizontal="center"/>
      <protection locked="0"/>
    </xf>
    <xf numFmtId="1" fontId="65" fillId="34" borderId="10" xfId="0" applyNumberFormat="1" applyFont="1" applyFill="1" applyBorder="1" applyAlignment="1" applyProtection="1">
      <alignment horizontal="center"/>
      <protection locked="0"/>
    </xf>
    <xf numFmtId="1" fontId="65" fillId="34" borderId="11" xfId="0" applyNumberFormat="1" applyFont="1" applyFill="1" applyBorder="1" applyAlignment="1" applyProtection="1">
      <alignment horizontal="center"/>
      <protection locked="0"/>
    </xf>
    <xf numFmtId="1" fontId="65" fillId="34" borderId="12" xfId="0" applyNumberFormat="1" applyFont="1" applyFill="1" applyBorder="1" applyAlignment="1" applyProtection="1">
      <alignment horizontal="center"/>
      <protection locked="0"/>
    </xf>
    <xf numFmtId="0" fontId="65" fillId="34" borderId="11" xfId="0" applyFont="1" applyFill="1" applyBorder="1" applyAlignment="1" applyProtection="1">
      <alignment horizontal="left"/>
      <protection locked="0"/>
    </xf>
    <xf numFmtId="0" fontId="65" fillId="34" borderId="12" xfId="0" applyFont="1" applyFill="1" applyBorder="1" applyAlignment="1" applyProtection="1">
      <alignment horizontal="left"/>
      <protection locked="0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8" xfId="0" applyFont="1" applyFill="1" applyBorder="1" applyAlignment="1">
      <alignment/>
    </xf>
    <xf numFmtId="0" fontId="65" fillId="34" borderId="17" xfId="0" applyFont="1" applyFill="1" applyBorder="1" applyAlignment="1" applyProtection="1">
      <alignment/>
      <protection locked="0"/>
    </xf>
    <xf numFmtId="0" fontId="65" fillId="34" borderId="35" xfId="0" applyFont="1" applyFill="1" applyBorder="1" applyAlignment="1" applyProtection="1">
      <alignment/>
      <protection locked="0"/>
    </xf>
    <xf numFmtId="0" fontId="65" fillId="34" borderId="25" xfId="0" applyFont="1" applyFill="1" applyBorder="1" applyAlignment="1" applyProtection="1">
      <alignment/>
      <protection locked="0"/>
    </xf>
    <xf numFmtId="0" fontId="65" fillId="34" borderId="17" xfId="0" applyFont="1" applyFill="1" applyBorder="1" applyAlignment="1" applyProtection="1">
      <alignment horizontal="center"/>
      <protection locked="0"/>
    </xf>
    <xf numFmtId="0" fontId="65" fillId="34" borderId="35" xfId="0" applyFont="1" applyFill="1" applyBorder="1" applyAlignment="1" applyProtection="1">
      <alignment horizontal="center"/>
      <protection locked="0"/>
    </xf>
    <xf numFmtId="0" fontId="65" fillId="34" borderId="25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 applyProtection="1">
      <alignment horizontal="right"/>
      <protection/>
    </xf>
    <xf numFmtId="0" fontId="64" fillId="0" borderId="35" xfId="0" applyFont="1" applyFill="1" applyBorder="1" applyAlignment="1" applyProtection="1">
      <alignment horizontal="right"/>
      <protection/>
    </xf>
    <xf numFmtId="0" fontId="64" fillId="0" borderId="25" xfId="0" applyFont="1" applyFill="1" applyBorder="1" applyAlignment="1" applyProtection="1">
      <alignment horizontal="right"/>
      <protection/>
    </xf>
    <xf numFmtId="0" fontId="64" fillId="0" borderId="18" xfId="0" applyFont="1" applyFill="1" applyBorder="1" applyAlignment="1" applyProtection="1">
      <alignment horizontal="center"/>
      <protection/>
    </xf>
    <xf numFmtId="9" fontId="65" fillId="0" borderId="18" xfId="58" applyFont="1" applyFill="1" applyBorder="1" applyAlignment="1" applyProtection="1">
      <alignment horizontal="left" indent="2"/>
      <protection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67" fontId="65" fillId="0" borderId="18" xfId="58" applyNumberFormat="1" applyFont="1" applyBorder="1" applyAlignment="1">
      <alignment horizontal="center"/>
    </xf>
    <xf numFmtId="168" fontId="65" fillId="34" borderId="17" xfId="0" applyNumberFormat="1" applyFont="1" applyFill="1" applyBorder="1" applyAlignment="1" applyProtection="1">
      <alignment/>
      <protection locked="0"/>
    </xf>
    <xf numFmtId="168" fontId="65" fillId="34" borderId="35" xfId="0" applyNumberFormat="1" applyFont="1" applyFill="1" applyBorder="1" applyAlignment="1" applyProtection="1">
      <alignment/>
      <protection locked="0"/>
    </xf>
    <xf numFmtId="168" fontId="65" fillId="34" borderId="25" xfId="0" applyNumberFormat="1" applyFont="1" applyFill="1" applyBorder="1" applyAlignment="1" applyProtection="1">
      <alignment/>
      <protection locked="0"/>
    </xf>
    <xf numFmtId="173" fontId="86" fillId="34" borderId="17" xfId="0" applyNumberFormat="1" applyFont="1" applyFill="1" applyBorder="1" applyAlignment="1" applyProtection="1">
      <alignment/>
      <protection locked="0"/>
    </xf>
    <xf numFmtId="173" fontId="86" fillId="34" borderId="35" xfId="0" applyNumberFormat="1" applyFont="1" applyFill="1" applyBorder="1" applyAlignment="1" applyProtection="1">
      <alignment/>
      <protection locked="0"/>
    </xf>
    <xf numFmtId="173" fontId="86" fillId="34" borderId="25" xfId="0" applyNumberFormat="1" applyFont="1" applyFill="1" applyBorder="1" applyAlignment="1" applyProtection="1">
      <alignment/>
      <protection locked="0"/>
    </xf>
    <xf numFmtId="0" fontId="86" fillId="34" borderId="17" xfId="0" applyFont="1" applyFill="1" applyBorder="1" applyAlignment="1" applyProtection="1">
      <alignment/>
      <protection locked="0"/>
    </xf>
    <xf numFmtId="0" fontId="86" fillId="34" borderId="35" xfId="0" applyFont="1" applyFill="1" applyBorder="1" applyAlignment="1" applyProtection="1">
      <alignment/>
      <protection locked="0"/>
    </xf>
    <xf numFmtId="0" fontId="86" fillId="34" borderId="25" xfId="0" applyFont="1" applyFill="1" applyBorder="1" applyAlignment="1" applyProtection="1">
      <alignment/>
      <protection locked="0"/>
    </xf>
    <xf numFmtId="168" fontId="65" fillId="34" borderId="17" xfId="0" applyNumberFormat="1" applyFont="1" applyFill="1" applyBorder="1" applyAlignment="1" applyProtection="1">
      <alignment horizontal="center"/>
      <protection locked="0"/>
    </xf>
    <xf numFmtId="168" fontId="65" fillId="34" borderId="35" xfId="0" applyNumberFormat="1" applyFont="1" applyFill="1" applyBorder="1" applyAlignment="1" applyProtection="1">
      <alignment horizontal="center"/>
      <protection locked="0"/>
    </xf>
    <xf numFmtId="168" fontId="65" fillId="34" borderId="25" xfId="0" applyNumberFormat="1" applyFont="1" applyFill="1" applyBorder="1" applyAlignment="1" applyProtection="1">
      <alignment horizontal="center"/>
      <protection locked="0"/>
    </xf>
    <xf numFmtId="173" fontId="86" fillId="34" borderId="17" xfId="0" applyNumberFormat="1" applyFont="1" applyFill="1" applyBorder="1" applyAlignment="1" applyProtection="1">
      <alignment horizontal="center"/>
      <protection locked="0"/>
    </xf>
    <xf numFmtId="173" fontId="86" fillId="34" borderId="35" xfId="0" applyNumberFormat="1" applyFont="1" applyFill="1" applyBorder="1" applyAlignment="1" applyProtection="1">
      <alignment horizontal="center"/>
      <protection locked="0"/>
    </xf>
    <xf numFmtId="173" fontId="86" fillId="34" borderId="25" xfId="0" applyNumberFormat="1" applyFont="1" applyFill="1" applyBorder="1" applyAlignment="1" applyProtection="1">
      <alignment horizontal="center"/>
      <protection locked="0"/>
    </xf>
    <xf numFmtId="0" fontId="86" fillId="34" borderId="17" xfId="0" applyFont="1" applyFill="1" applyBorder="1" applyAlignment="1" applyProtection="1">
      <alignment horizontal="center"/>
      <protection locked="0"/>
    </xf>
    <xf numFmtId="0" fontId="86" fillId="34" borderId="35" xfId="0" applyFont="1" applyFill="1" applyBorder="1" applyAlignment="1" applyProtection="1">
      <alignment horizontal="center"/>
      <protection locked="0"/>
    </xf>
    <xf numFmtId="0" fontId="86" fillId="34" borderId="25" xfId="0" applyFont="1" applyFill="1" applyBorder="1" applyAlignment="1" applyProtection="1">
      <alignment horizontal="center"/>
      <protection locked="0"/>
    </xf>
    <xf numFmtId="167" fontId="65" fillId="0" borderId="17" xfId="58" applyNumberFormat="1" applyFont="1" applyBorder="1" applyAlignment="1">
      <alignment horizontal="center"/>
    </xf>
    <xf numFmtId="167" fontId="65" fillId="0" borderId="25" xfId="58" applyNumberFormat="1" applyFont="1" applyBorder="1" applyAlignment="1">
      <alignment horizontal="center"/>
    </xf>
    <xf numFmtId="0" fontId="64" fillId="0" borderId="18" xfId="0" applyFont="1" applyBorder="1" applyAlignment="1">
      <alignment vertical="center"/>
    </xf>
    <xf numFmtId="0" fontId="65" fillId="0" borderId="18" xfId="0" applyFont="1" applyBorder="1" applyAlignment="1">
      <alignment horizontal="right"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85725</xdr:colOff>
      <xdr:row>13</xdr:row>
      <xdr:rowOff>152400</xdr:rowOff>
    </xdr:from>
    <xdr:to>
      <xdr:col>36</xdr:col>
      <xdr:colOff>57150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03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8"/>
  <sheetViews>
    <sheetView tabSelected="1" zoomScalePageLayoutView="0" workbookViewId="0" topLeftCell="A1">
      <selection activeCell="A2" sqref="A2:AO2"/>
    </sheetView>
  </sheetViews>
  <sheetFormatPr defaultColWidth="9.140625" defaultRowHeight="15"/>
  <cols>
    <col min="1" max="41" width="3.28125" style="308" customWidth="1"/>
    <col min="42" max="44" width="9.140625" style="308" customWidth="1"/>
    <col min="45" max="16384" width="9.140625" style="308" customWidth="1"/>
  </cols>
  <sheetData>
    <row r="1" spans="1:41" ht="12.75">
      <c r="A1" s="308">
        <v>1</v>
      </c>
      <c r="B1" s="308">
        <v>2</v>
      </c>
      <c r="C1" s="308">
        <v>3</v>
      </c>
      <c r="D1" s="308">
        <v>4</v>
      </c>
      <c r="E1" s="308">
        <v>5</v>
      </c>
      <c r="F1" s="308">
        <v>6</v>
      </c>
      <c r="G1" s="308">
        <v>7</v>
      </c>
      <c r="H1" s="308">
        <v>8</v>
      </c>
      <c r="I1" s="308">
        <v>9</v>
      </c>
      <c r="J1" s="308">
        <v>10</v>
      </c>
      <c r="K1" s="308">
        <v>11</v>
      </c>
      <c r="L1" s="308">
        <v>12</v>
      </c>
      <c r="M1" s="308">
        <v>13</v>
      </c>
      <c r="N1" s="308">
        <v>14</v>
      </c>
      <c r="O1" s="308">
        <v>15</v>
      </c>
      <c r="P1" s="308">
        <v>16</v>
      </c>
      <c r="Q1" s="308">
        <v>17</v>
      </c>
      <c r="R1" s="308">
        <v>18</v>
      </c>
      <c r="S1" s="308">
        <v>19</v>
      </c>
      <c r="T1" s="308">
        <v>20</v>
      </c>
      <c r="U1" s="308">
        <v>21</v>
      </c>
      <c r="V1" s="308">
        <v>22</v>
      </c>
      <c r="W1" s="308">
        <v>23</v>
      </c>
      <c r="X1" s="308">
        <v>24</v>
      </c>
      <c r="Y1" s="308">
        <v>25</v>
      </c>
      <c r="Z1" s="308">
        <v>26</v>
      </c>
      <c r="AA1" s="308">
        <v>27</v>
      </c>
      <c r="AB1" s="308">
        <v>28</v>
      </c>
      <c r="AC1" s="308">
        <v>29</v>
      </c>
      <c r="AD1" s="308">
        <v>30</v>
      </c>
      <c r="AE1" s="308">
        <v>31</v>
      </c>
      <c r="AF1" s="308">
        <v>32</v>
      </c>
      <c r="AG1" s="308">
        <v>33</v>
      </c>
      <c r="AH1" s="308">
        <v>34</v>
      </c>
      <c r="AI1" s="308">
        <v>35</v>
      </c>
      <c r="AJ1" s="308">
        <v>36</v>
      </c>
      <c r="AK1" s="308">
        <v>37</v>
      </c>
      <c r="AL1" s="308">
        <v>38</v>
      </c>
      <c r="AM1" s="308">
        <v>39</v>
      </c>
      <c r="AN1" s="308">
        <v>40</v>
      </c>
      <c r="AO1" s="308">
        <v>41</v>
      </c>
    </row>
    <row r="2" spans="1:41" ht="12.75">
      <c r="A2" s="510" t="s">
        <v>751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</row>
    <row r="3" spans="1:41" ht="12.75">
      <c r="A3" s="510" t="s">
        <v>606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</row>
    <row r="6" spans="2:3" ht="12.75">
      <c r="B6" s="308">
        <v>1</v>
      </c>
      <c r="C6" s="308" t="s">
        <v>786</v>
      </c>
    </row>
    <row r="8" spans="2:3" ht="12.75">
      <c r="B8" s="308">
        <v>2</v>
      </c>
      <c r="C8" s="308" t="s">
        <v>607</v>
      </c>
    </row>
    <row r="10" spans="2:3" ht="12.75">
      <c r="B10" s="308">
        <v>3</v>
      </c>
      <c r="C10" s="308" t="s">
        <v>789</v>
      </c>
    </row>
    <row r="12" spans="2:27" ht="12.75">
      <c r="B12" s="308">
        <v>4</v>
      </c>
      <c r="C12" s="308" t="s">
        <v>787</v>
      </c>
      <c r="I12" s="2"/>
      <c r="J12" s="311" t="s">
        <v>608</v>
      </c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</row>
    <row r="13" ht="12.75">
      <c r="C13" s="308" t="s">
        <v>788</v>
      </c>
    </row>
    <row r="14" ht="12.75"/>
    <row r="15" spans="2:3" ht="12.75">
      <c r="B15" s="308">
        <v>5</v>
      </c>
      <c r="C15" s="308" t="s">
        <v>609</v>
      </c>
    </row>
    <row r="16" ht="12.75">
      <c r="C16" s="308" t="s">
        <v>610</v>
      </c>
    </row>
    <row r="18" spans="2:3" ht="12.75">
      <c r="B18" s="308">
        <v>6</v>
      </c>
      <c r="C18" s="308" t="s">
        <v>611</v>
      </c>
    </row>
    <row r="19" ht="13.5" thickBot="1"/>
    <row r="20" spans="2:41" ht="12.75">
      <c r="B20" s="486" t="s">
        <v>780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80"/>
    </row>
    <row r="21" spans="2:41" ht="12.75">
      <c r="B21" s="481">
        <v>7</v>
      </c>
      <c r="C21" s="477" t="s">
        <v>791</v>
      </c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82"/>
    </row>
    <row r="22" spans="2:41" ht="12.75">
      <c r="B22" s="481"/>
      <c r="C22" s="477" t="s">
        <v>790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82"/>
    </row>
    <row r="23" spans="2:41" ht="12.75">
      <c r="B23" s="481"/>
      <c r="C23" s="477" t="s">
        <v>792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82"/>
    </row>
    <row r="24" spans="2:41" ht="12.75">
      <c r="B24" s="481"/>
      <c r="C24" s="477" t="s">
        <v>793</v>
      </c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82"/>
    </row>
    <row r="25" spans="2:41" ht="12.75">
      <c r="B25" s="481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82"/>
    </row>
    <row r="26" spans="2:41" ht="12.75">
      <c r="B26" s="481">
        <v>8</v>
      </c>
      <c r="C26" s="477" t="s">
        <v>794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82"/>
    </row>
    <row r="27" spans="2:41" ht="12.75">
      <c r="B27" s="481"/>
      <c r="C27" s="477" t="s">
        <v>779</v>
      </c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82"/>
    </row>
    <row r="28" spans="2:41" ht="13.5" thickBot="1">
      <c r="B28" s="483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5"/>
    </row>
  </sheetData>
  <sheetProtection password="BB8A" sheet="1" objects="1" scenarios="1"/>
  <mergeCells count="2">
    <mergeCell ref="A3:AO3"/>
    <mergeCell ref="A2:AO2"/>
  </mergeCell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2"/>
  <sheetViews>
    <sheetView view="pageBreakPreview" zoomScaleSheetLayoutView="100" zoomScalePageLayoutView="0" workbookViewId="0" topLeftCell="A1">
      <selection activeCell="B1" sqref="B1:N1"/>
    </sheetView>
  </sheetViews>
  <sheetFormatPr defaultColWidth="15.8515625" defaultRowHeight="17.25" customHeight="1"/>
  <cols>
    <col min="1" max="1" width="5.28125" style="27" customWidth="1"/>
    <col min="2" max="2" width="13.28125" style="27" customWidth="1"/>
    <col min="3" max="3" width="12.8515625" style="27" customWidth="1"/>
    <col min="4" max="4" width="13.57421875" style="27" customWidth="1"/>
    <col min="5" max="5" width="11.28125" style="27" customWidth="1"/>
    <col min="6" max="6" width="8.28125" style="27" customWidth="1"/>
    <col min="7" max="7" width="10.140625" style="27" customWidth="1"/>
    <col min="8" max="10" width="10.8515625" style="27" customWidth="1"/>
    <col min="11" max="11" width="13.140625" style="27" customWidth="1"/>
    <col min="12" max="12" width="12.7109375" style="28" customWidth="1"/>
    <col min="13" max="13" width="9.140625" style="27" customWidth="1"/>
    <col min="14" max="14" width="11.421875" style="28" customWidth="1"/>
    <col min="15" max="16" width="15.8515625" style="27" customWidth="1"/>
    <col min="17" max="16384" width="15.8515625" style="27" customWidth="1"/>
  </cols>
  <sheetData>
    <row r="1" spans="2:14" ht="17.25" customHeight="1">
      <c r="B1" s="510" t="s">
        <v>751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2:14" ht="17.25" customHeight="1">
      <c r="B2" s="510" t="s">
        <v>320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2:14" ht="17.2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ht="17.25" customHeight="1">
      <c r="B4" s="158"/>
      <c r="C4" s="172" t="s">
        <v>275</v>
      </c>
      <c r="D4" s="671"/>
      <c r="E4" s="671"/>
      <c r="F4" s="671"/>
      <c r="G4" s="671"/>
      <c r="H4" s="157"/>
      <c r="I4" s="157"/>
      <c r="J4" s="157"/>
      <c r="K4" s="173" t="s">
        <v>4</v>
      </c>
      <c r="L4" s="686"/>
      <c r="M4" s="686"/>
      <c r="N4" s="157"/>
    </row>
    <row r="5" spans="2:14" ht="17.25" customHeight="1">
      <c r="B5" s="30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99"/>
    </row>
    <row r="6" spans="2:14" ht="13.5" customHeight="1">
      <c r="B6" s="179" t="s">
        <v>274</v>
      </c>
      <c r="C6" s="656"/>
      <c r="D6" s="656"/>
      <c r="E6" s="179" t="s">
        <v>273</v>
      </c>
      <c r="F6" s="674">
        <f>_xlfn.IFERROR(VLOOKUP(C6,ISPINFO,2),"")</f>
      </c>
      <c r="G6" s="674"/>
      <c r="H6" s="179"/>
      <c r="I6" s="179"/>
      <c r="J6" s="179" t="s">
        <v>17</v>
      </c>
      <c r="K6" s="674">
        <f>_xlfn.IFERROR(VLOOKUP(C6,ISPINFO,3),"")</f>
      </c>
      <c r="L6" s="674"/>
      <c r="M6" s="674"/>
      <c r="N6" s="99"/>
    </row>
    <row r="7" spans="2:14" ht="17.25" customHeight="1">
      <c r="B7" s="30"/>
      <c r="C7" s="30"/>
      <c r="D7" s="30"/>
      <c r="E7" s="30"/>
      <c r="F7" s="30"/>
      <c r="G7" s="30"/>
      <c r="H7" s="157"/>
      <c r="I7" s="157"/>
      <c r="J7" s="157"/>
      <c r="K7" s="157"/>
      <c r="L7" s="151"/>
      <c r="M7" s="157"/>
      <c r="N7" s="99"/>
    </row>
    <row r="8" spans="2:14" ht="17.25" customHeight="1">
      <c r="B8" s="156"/>
      <c r="C8" s="30"/>
      <c r="D8" s="154"/>
      <c r="E8" s="29"/>
      <c r="F8" s="153"/>
      <c r="G8" s="153"/>
      <c r="H8" s="153"/>
      <c r="I8" s="153"/>
      <c r="J8" s="153"/>
      <c r="K8" s="153"/>
      <c r="L8" s="153"/>
      <c r="M8" s="153"/>
      <c r="N8" s="155"/>
    </row>
    <row r="9" spans="2:14" ht="17.25" customHeight="1">
      <c r="B9" s="30"/>
      <c r="C9" s="30"/>
      <c r="D9" s="30"/>
      <c r="E9" s="30"/>
      <c r="F9" s="117"/>
      <c r="G9" s="154"/>
      <c r="H9" s="154"/>
      <c r="I9" s="30"/>
      <c r="J9" s="30"/>
      <c r="K9" s="30"/>
      <c r="L9" s="30"/>
      <c r="M9" s="152"/>
      <c r="N9" s="151"/>
    </row>
    <row r="10" spans="2:14" s="68" customFormat="1" ht="13.5" customHeight="1">
      <c r="B10" s="680" t="s">
        <v>325</v>
      </c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</row>
    <row r="11" spans="2:15" ht="17.25" customHeight="1" thickBot="1">
      <c r="B11" s="30"/>
      <c r="C11" s="150"/>
      <c r="D11" s="150"/>
      <c r="E11" s="43"/>
      <c r="F11" s="72"/>
      <c r="G11" s="43"/>
      <c r="H11" s="149"/>
      <c r="I11" s="43"/>
      <c r="J11" s="148"/>
      <c r="K11" s="72"/>
      <c r="L11" s="48"/>
      <c r="M11" s="120"/>
      <c r="N11" s="48"/>
      <c r="O11" s="147"/>
    </row>
    <row r="12" spans="2:14" ht="39.75" customHeight="1">
      <c r="B12" s="146" t="s">
        <v>272</v>
      </c>
      <c r="C12" s="676">
        <f>_xlfn.IFERROR(VLOOKUP(C6,ISPINFO,4),"")</f>
      </c>
      <c r="D12" s="677"/>
      <c r="E12" s="657" t="s">
        <v>321</v>
      </c>
      <c r="F12" s="658"/>
      <c r="G12" s="658"/>
      <c r="H12" s="659"/>
      <c r="I12" s="551" t="s">
        <v>636</v>
      </c>
      <c r="J12" s="552"/>
      <c r="K12" s="552"/>
      <c r="L12" s="552"/>
      <c r="M12" s="553"/>
      <c r="N12" s="554"/>
    </row>
    <row r="13" spans="2:14" ht="15" customHeight="1">
      <c r="B13" s="36" t="s">
        <v>271</v>
      </c>
      <c r="C13" s="678">
        <f>_xlfn.IFERROR(VLOOKUP(C6,ISPINFO,5),"")</f>
      </c>
      <c r="D13" s="679"/>
      <c r="E13" s="660" t="s">
        <v>750</v>
      </c>
      <c r="F13" s="661"/>
      <c r="G13" s="661"/>
      <c r="H13" s="675"/>
      <c r="I13" s="541" t="s">
        <v>626</v>
      </c>
      <c r="J13" s="542"/>
      <c r="K13" s="542"/>
      <c r="L13" s="542"/>
      <c r="M13" s="555"/>
      <c r="N13" s="556"/>
    </row>
    <row r="14" spans="2:14" ht="15" customHeight="1">
      <c r="B14" s="109" t="s">
        <v>604</v>
      </c>
      <c r="C14" s="667">
        <f>_xlfn.IFERROR(VLOOKUP(C6,ISPINFO,7)*1000,"")</f>
      </c>
      <c r="D14" s="668"/>
      <c r="E14" s="660"/>
      <c r="F14" s="661"/>
      <c r="G14" s="661"/>
      <c r="H14" s="675"/>
      <c r="I14" s="541" t="s">
        <v>627</v>
      </c>
      <c r="J14" s="542"/>
      <c r="K14" s="542"/>
      <c r="L14" s="542"/>
      <c r="M14" s="557"/>
      <c r="N14" s="558"/>
    </row>
    <row r="15" spans="2:14" ht="15" customHeight="1">
      <c r="B15" s="669" t="s">
        <v>276</v>
      </c>
      <c r="C15" s="670"/>
      <c r="D15" s="293">
        <f>_xlfn.IFERROR(VLOOKUP(C6,ISPINFO,6),"")</f>
      </c>
      <c r="E15" s="664" t="s">
        <v>270</v>
      </c>
      <c r="F15" s="665"/>
      <c r="G15" s="665"/>
      <c r="H15" s="666"/>
      <c r="I15" s="541" t="s">
        <v>628</v>
      </c>
      <c r="J15" s="542"/>
      <c r="K15" s="542"/>
      <c r="L15" s="542"/>
      <c r="M15" s="557"/>
      <c r="N15" s="558"/>
    </row>
    <row r="16" spans="2:14" ht="15" customHeight="1">
      <c r="B16" s="672" t="s">
        <v>605</v>
      </c>
      <c r="C16" s="673"/>
      <c r="D16" s="226"/>
      <c r="E16" s="660" t="s">
        <v>269</v>
      </c>
      <c r="F16" s="661"/>
      <c r="G16" s="661"/>
      <c r="H16" s="489"/>
      <c r="I16" s="541" t="s">
        <v>629</v>
      </c>
      <c r="J16" s="542"/>
      <c r="K16" s="542"/>
      <c r="L16" s="542"/>
      <c r="M16" s="555"/>
      <c r="N16" s="556"/>
    </row>
    <row r="17" spans="2:14" ht="15" customHeight="1">
      <c r="B17" s="669" t="s">
        <v>756</v>
      </c>
      <c r="C17" s="670"/>
      <c r="D17" s="442"/>
      <c r="E17" s="660" t="s">
        <v>268</v>
      </c>
      <c r="F17" s="661"/>
      <c r="G17" s="661"/>
      <c r="H17" s="489"/>
      <c r="I17" s="541" t="s">
        <v>637</v>
      </c>
      <c r="J17" s="542"/>
      <c r="K17" s="542"/>
      <c r="L17" s="542"/>
      <c r="M17" s="555"/>
      <c r="N17" s="556"/>
    </row>
    <row r="18" spans="2:14" ht="15" customHeight="1">
      <c r="B18" s="36" t="s">
        <v>267</v>
      </c>
      <c r="C18" s="76"/>
      <c r="D18" s="227"/>
      <c r="E18" s="660" t="s">
        <v>266</v>
      </c>
      <c r="F18" s="661"/>
      <c r="G18" s="661"/>
      <c r="H18" s="489"/>
      <c r="I18" s="541" t="s">
        <v>638</v>
      </c>
      <c r="J18" s="542"/>
      <c r="K18" s="542"/>
      <c r="L18" s="542"/>
      <c r="M18" s="555"/>
      <c r="N18" s="556"/>
    </row>
    <row r="19" spans="2:14" ht="15" customHeight="1">
      <c r="B19" s="36" t="s">
        <v>265</v>
      </c>
      <c r="C19" s="145"/>
      <c r="D19" s="227"/>
      <c r="E19" s="662" t="s">
        <v>277</v>
      </c>
      <c r="F19" s="663"/>
      <c r="G19" s="663"/>
      <c r="H19" s="490">
        <f>SUM(H16:H18)</f>
        <v>0</v>
      </c>
      <c r="I19" s="541" t="s">
        <v>630</v>
      </c>
      <c r="J19" s="542"/>
      <c r="K19" s="542"/>
      <c r="L19" s="542"/>
      <c r="M19" s="559"/>
      <c r="N19" s="560"/>
    </row>
    <row r="20" spans="2:14" ht="15" customHeight="1">
      <c r="B20" s="36" t="s">
        <v>264</v>
      </c>
      <c r="C20" s="134"/>
      <c r="D20" s="227"/>
      <c r="E20" s="664" t="s">
        <v>263</v>
      </c>
      <c r="F20" s="665"/>
      <c r="G20" s="665"/>
      <c r="H20" s="666"/>
      <c r="I20" s="429" t="s">
        <v>757</v>
      </c>
      <c r="J20" s="186"/>
      <c r="K20" s="443"/>
      <c r="L20" s="198" t="s">
        <v>15</v>
      </c>
      <c r="M20" s="547"/>
      <c r="N20" s="548"/>
    </row>
    <row r="21" spans="2:17" ht="15" customHeight="1">
      <c r="B21" s="144" t="s">
        <v>262</v>
      </c>
      <c r="C21" s="230"/>
      <c r="D21" s="228"/>
      <c r="E21" s="660" t="s">
        <v>261</v>
      </c>
      <c r="F21" s="661"/>
      <c r="G21" s="661"/>
      <c r="H21" s="489"/>
      <c r="I21" s="541" t="s">
        <v>631</v>
      </c>
      <c r="J21" s="542"/>
      <c r="K21" s="542"/>
      <c r="L21" s="542"/>
      <c r="M21" s="549"/>
      <c r="N21" s="550"/>
      <c r="O21" s="136"/>
      <c r="P21" s="143"/>
      <c r="Q21" s="142"/>
    </row>
    <row r="22" spans="1:17" ht="15" customHeight="1" thickBot="1">
      <c r="A22" s="28"/>
      <c r="B22" s="309" t="s">
        <v>260</v>
      </c>
      <c r="C22" s="231"/>
      <c r="D22" s="229"/>
      <c r="E22" s="660" t="s">
        <v>259</v>
      </c>
      <c r="F22" s="661"/>
      <c r="G22" s="661"/>
      <c r="H22" s="489"/>
      <c r="I22" s="541" t="s">
        <v>632</v>
      </c>
      <c r="J22" s="542"/>
      <c r="K22" s="542"/>
      <c r="L22" s="542"/>
      <c r="M22" s="543"/>
      <c r="N22" s="544"/>
      <c r="O22" s="136"/>
      <c r="P22" s="136"/>
      <c r="Q22" s="136"/>
    </row>
    <row r="23" spans="2:17" s="28" customFormat="1" ht="15" customHeight="1">
      <c r="B23" s="48"/>
      <c r="C23" s="48"/>
      <c r="D23" s="48"/>
      <c r="E23" s="660" t="s">
        <v>258</v>
      </c>
      <c r="F23" s="661"/>
      <c r="G23" s="661"/>
      <c r="H23" s="489"/>
      <c r="I23" s="541" t="s">
        <v>633</v>
      </c>
      <c r="J23" s="542"/>
      <c r="K23" s="542"/>
      <c r="L23" s="542"/>
      <c r="M23" s="543"/>
      <c r="N23" s="544"/>
      <c r="O23" s="59"/>
      <c r="P23" s="59"/>
      <c r="Q23" s="59"/>
    </row>
    <row r="24" spans="1:17" ht="15" customHeight="1">
      <c r="A24" s="28"/>
      <c r="B24" s="48"/>
      <c r="C24" s="48"/>
      <c r="D24" s="48"/>
      <c r="E24" s="662" t="s">
        <v>278</v>
      </c>
      <c r="F24" s="663"/>
      <c r="G24" s="663"/>
      <c r="H24" s="491">
        <f>SUM(H21:H23)</f>
        <v>0</v>
      </c>
      <c r="I24" s="541" t="s">
        <v>634</v>
      </c>
      <c r="J24" s="542"/>
      <c r="K24" s="542"/>
      <c r="L24" s="542"/>
      <c r="M24" s="545"/>
      <c r="N24" s="546"/>
      <c r="O24" s="136"/>
      <c r="P24" s="136"/>
      <c r="Q24" s="136"/>
    </row>
    <row r="25" spans="2:17" ht="15" customHeight="1">
      <c r="B25" s="29"/>
      <c r="C25" s="29"/>
      <c r="D25" s="29"/>
      <c r="E25" s="664" t="s">
        <v>257</v>
      </c>
      <c r="F25" s="665"/>
      <c r="G25" s="665"/>
      <c r="H25" s="489"/>
      <c r="I25" s="429" t="s">
        <v>758</v>
      </c>
      <c r="J25" s="186"/>
      <c r="K25" s="443"/>
      <c r="L25" s="198" t="s">
        <v>759</v>
      </c>
      <c r="M25" s="547"/>
      <c r="N25" s="548"/>
      <c r="O25" s="136"/>
      <c r="P25" s="137"/>
      <c r="Q25" s="136"/>
    </row>
    <row r="26" spans="2:17" ht="15" customHeight="1">
      <c r="B26" s="29"/>
      <c r="C26" s="29"/>
      <c r="D26" s="29"/>
      <c r="E26" s="662" t="s">
        <v>279</v>
      </c>
      <c r="F26" s="663"/>
      <c r="G26" s="663"/>
      <c r="H26" s="492">
        <f>+H13+H19+H24+H25</f>
        <v>0</v>
      </c>
      <c r="I26" s="541" t="s">
        <v>760</v>
      </c>
      <c r="J26" s="542"/>
      <c r="K26" s="542"/>
      <c r="L26" s="542"/>
      <c r="M26" s="725"/>
      <c r="N26" s="726"/>
      <c r="O26" s="136"/>
      <c r="P26" s="137"/>
      <c r="Q26" s="136"/>
    </row>
    <row r="27" spans="2:17" ht="15" customHeight="1">
      <c r="B27" s="29"/>
      <c r="C27" s="42"/>
      <c r="D27" s="42"/>
      <c r="E27" s="714" t="s">
        <v>256</v>
      </c>
      <c r="F27" s="715"/>
      <c r="G27" s="715"/>
      <c r="H27" s="489"/>
      <c r="I27" s="541" t="s">
        <v>761</v>
      </c>
      <c r="J27" s="542"/>
      <c r="K27" s="542"/>
      <c r="L27" s="542"/>
      <c r="M27" s="727"/>
      <c r="N27" s="728"/>
      <c r="O27" s="136"/>
      <c r="P27" s="137"/>
      <c r="Q27" s="136"/>
    </row>
    <row r="28" spans="2:17" ht="15" customHeight="1" thickBot="1">
      <c r="B28" s="718" t="s">
        <v>322</v>
      </c>
      <c r="C28" s="718"/>
      <c r="D28" s="90"/>
      <c r="E28" s="716" t="s">
        <v>255</v>
      </c>
      <c r="F28" s="717"/>
      <c r="G28" s="717"/>
      <c r="H28" s="493">
        <f>SUM(H26:H27)</f>
        <v>0</v>
      </c>
      <c r="I28" s="723" t="s">
        <v>635</v>
      </c>
      <c r="J28" s="724"/>
      <c r="K28" s="724"/>
      <c r="L28" s="724"/>
      <c r="M28" s="721"/>
      <c r="N28" s="722"/>
      <c r="O28" s="136"/>
      <c r="P28" s="137"/>
      <c r="Q28" s="136"/>
    </row>
    <row r="29" spans="2:17" s="28" customFormat="1" ht="15.75">
      <c r="B29" s="42"/>
      <c r="C29" s="42"/>
      <c r="D29" s="42"/>
      <c r="E29" s="46"/>
      <c r="F29" s="46"/>
      <c r="G29" s="62"/>
      <c r="H29" s="159"/>
      <c r="I29" s="160"/>
      <c r="J29" s="160"/>
      <c r="K29" s="160"/>
      <c r="L29" s="150"/>
      <c r="M29" s="150"/>
      <c r="N29" s="29"/>
      <c r="O29" s="59"/>
      <c r="P29" s="138"/>
      <c r="Q29" s="59"/>
    </row>
    <row r="30" spans="2:17" s="28" customFormat="1" ht="12" customHeight="1">
      <c r="B30" s="42"/>
      <c r="C30" s="42"/>
      <c r="D30" s="42"/>
      <c r="E30" s="46"/>
      <c r="F30" s="46"/>
      <c r="G30" s="62"/>
      <c r="H30" s="140"/>
      <c r="I30" s="139"/>
      <c r="J30" s="83"/>
      <c r="K30" s="83"/>
      <c r="L30" s="83"/>
      <c r="M30" s="83"/>
      <c r="N30" s="29"/>
      <c r="O30" s="59"/>
      <c r="P30" s="138"/>
      <c r="Q30" s="59"/>
    </row>
    <row r="31" spans="2:17" s="28" customFormat="1" ht="17.25" customHeight="1">
      <c r="B31" s="690" t="s">
        <v>657</v>
      </c>
      <c r="C31" s="690"/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59"/>
      <c r="P31" s="138"/>
      <c r="Q31" s="59"/>
    </row>
    <row r="32" spans="2:17" s="28" customFormat="1" ht="17.25" customHeight="1">
      <c r="B32" s="712" t="s">
        <v>700</v>
      </c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59"/>
      <c r="P32" s="138"/>
      <c r="Q32" s="59"/>
    </row>
    <row r="33" spans="2:17" s="28" customFormat="1" ht="17.25" customHeight="1" thickBot="1">
      <c r="B33" s="353"/>
      <c r="C33" s="353"/>
      <c r="D33" s="353"/>
      <c r="E33" s="353"/>
      <c r="F33" s="354"/>
      <c r="G33" s="354"/>
      <c r="H33" s="355"/>
      <c r="I33" s="356"/>
      <c r="J33" s="357"/>
      <c r="K33" s="357"/>
      <c r="L33" s="357"/>
      <c r="M33" s="357"/>
      <c r="N33" s="358"/>
      <c r="O33" s="59"/>
      <c r="P33" s="138"/>
      <c r="Q33" s="59"/>
    </row>
    <row r="34" spans="2:17" s="28" customFormat="1" ht="17.25" customHeight="1">
      <c r="B34" s="719" t="s">
        <v>699</v>
      </c>
      <c r="C34" s="731" t="s">
        <v>684</v>
      </c>
      <c r="D34" s="731"/>
      <c r="E34" s="731"/>
      <c r="F34" s="731"/>
      <c r="G34" s="731"/>
      <c r="H34" s="731"/>
      <c r="I34" s="731"/>
      <c r="J34" s="729" t="s">
        <v>686</v>
      </c>
      <c r="K34" s="710" t="s">
        <v>28</v>
      </c>
      <c r="L34" s="710"/>
      <c r="M34" s="710" t="s">
        <v>680</v>
      </c>
      <c r="N34" s="711"/>
      <c r="O34" s="59"/>
      <c r="P34" s="138"/>
      <c r="Q34" s="59"/>
    </row>
    <row r="35" spans="2:17" s="28" customFormat="1" ht="34.5" customHeight="1" thickBot="1">
      <c r="B35" s="720"/>
      <c r="C35" s="708" t="s">
        <v>203</v>
      </c>
      <c r="D35" s="708"/>
      <c r="E35" s="708" t="s">
        <v>683</v>
      </c>
      <c r="F35" s="708"/>
      <c r="G35" s="708"/>
      <c r="H35" s="359" t="s">
        <v>682</v>
      </c>
      <c r="I35" s="360" t="s">
        <v>685</v>
      </c>
      <c r="J35" s="730"/>
      <c r="K35" s="359" t="s">
        <v>678</v>
      </c>
      <c r="L35" s="359" t="s">
        <v>679</v>
      </c>
      <c r="M35" s="359" t="s">
        <v>687</v>
      </c>
      <c r="N35" s="361" t="s">
        <v>681</v>
      </c>
      <c r="O35" s="59"/>
      <c r="P35" s="138"/>
      <c r="Q35" s="59"/>
    </row>
    <row r="36" spans="2:17" s="28" customFormat="1" ht="24.75" customHeight="1">
      <c r="B36" s="362" t="s">
        <v>658</v>
      </c>
      <c r="C36" s="713">
        <f>IF('A.2 NCBs'!C9="","",'A.2 NCBs'!C9)</f>
      </c>
      <c r="D36" s="713"/>
      <c r="E36" s="713">
        <f>IF('A.2 NCBs'!F9="","",_xlfn.CONCAT('A.2 NCBs'!F9," / ",'A.2 NCBs'!G8))</f>
      </c>
      <c r="F36" s="713"/>
      <c r="G36" s="713"/>
      <c r="H36" s="363" t="str">
        <f>IF('A.2 NCBs'!D10=0,"-    ",'A.2 NCBs'!D10)</f>
        <v>-    </v>
      </c>
      <c r="I36" s="364" t="str">
        <f>IF('A.2 NCBs'!M9=0,"-    ",'A.2 NCBs'!M9)</f>
        <v>-    </v>
      </c>
      <c r="J36" s="363" t="str">
        <f>IF('A.2 NCBs'!J20=0,"-    ",'A.2 NCBs'!J20)</f>
        <v>-    </v>
      </c>
      <c r="K36" s="365" t="str">
        <f>'A.2 NCBs'!K20</f>
        <v>-</v>
      </c>
      <c r="L36" s="365" t="str">
        <f>'A.2 NCBs'!L20</f>
        <v>-</v>
      </c>
      <c r="M36" s="494" t="str">
        <f>IF('A.2 NCBs'!B20=0,"-",'A.2 NCBs'!B20)</f>
        <v>-</v>
      </c>
      <c r="N36" s="495" t="str">
        <f>IF('A.2 NCBs'!D20=0,"-",'A.2 NCBs'!D20)</f>
        <v>-</v>
      </c>
      <c r="O36" s="59"/>
      <c r="P36" s="138"/>
      <c r="Q36" s="59"/>
    </row>
    <row r="37" spans="2:17" s="28" customFormat="1" ht="24.75" customHeight="1">
      <c r="B37" s="366" t="s">
        <v>659</v>
      </c>
      <c r="C37" s="681">
        <f>IF('A.2 NCBs'!C23="","",'A.2 NCBs'!C23)</f>
      </c>
      <c r="D37" s="681"/>
      <c r="E37" s="681">
        <f>IF('A.2 NCBs'!F23="","",_xlfn.CONCAT('A.2 NCBs'!F23," / ",'A.2 NCBs'!G22))</f>
      </c>
      <c r="F37" s="681"/>
      <c r="G37" s="681"/>
      <c r="H37" s="367" t="str">
        <f>IF('A.2 NCBs'!D24=0,"-    ",'A.2 NCBs'!D24)</f>
        <v>-    </v>
      </c>
      <c r="I37" s="368" t="str">
        <f>IF('A.2 NCBs'!M23=0,"-    ",'A.2 NCBs'!M23)</f>
        <v>-    </v>
      </c>
      <c r="J37" s="367" t="str">
        <f>IF('A.2 NCBs'!J34=0,"-    ",'A.2 NCBs'!J34)</f>
        <v>-    </v>
      </c>
      <c r="K37" s="369" t="str">
        <f>'A.2 NCBs'!K34</f>
        <v>-</v>
      </c>
      <c r="L37" s="369" t="str">
        <f>'A.2 NCBs'!L34</f>
        <v>-</v>
      </c>
      <c r="M37" s="496" t="str">
        <f>IF('A.2 NCBs'!B34=0,"-",'A.2 NCBs'!B34)</f>
        <v>-</v>
      </c>
      <c r="N37" s="497" t="str">
        <f>IF('A.2 NCBs'!D34=0,"-",'A.2 NCBs'!D34)</f>
        <v>-</v>
      </c>
      <c r="O37" s="59"/>
      <c r="P37" s="138"/>
      <c r="Q37" s="59"/>
    </row>
    <row r="38" spans="2:17" s="28" customFormat="1" ht="24.75" customHeight="1">
      <c r="B38" s="366" t="s">
        <v>660</v>
      </c>
      <c r="C38" s="681">
        <f>IF('A.2 NCBs'!C39="","",'A.2 NCBs'!C39)</f>
      </c>
      <c r="D38" s="681"/>
      <c r="E38" s="681">
        <f>IF('A.2 NCBs'!F39="","",_xlfn.CONCAT('A.2 NCBs'!F39," / ",'A.2 NCBs'!G38))</f>
      </c>
      <c r="F38" s="681"/>
      <c r="G38" s="681"/>
      <c r="H38" s="367" t="str">
        <f>IF('A.2 NCBs'!D40=0,"-    ",'A.2 NCBs'!D40)</f>
        <v>-    </v>
      </c>
      <c r="I38" s="368" t="str">
        <f>IF('A.2 NCBs'!M39=0,"-    ",'A.2 NCBs'!M39)</f>
        <v>-    </v>
      </c>
      <c r="J38" s="367" t="str">
        <f>IF('A.2 NCBs'!J50=0,"-    ",'A.2 NCBs'!J50)</f>
        <v>-    </v>
      </c>
      <c r="K38" s="369" t="str">
        <f>'A.2 NCBs'!K50</f>
        <v>-</v>
      </c>
      <c r="L38" s="369" t="str">
        <f>'A.2 NCBs'!L50</f>
        <v>-</v>
      </c>
      <c r="M38" s="496" t="str">
        <f>IF('A.2 NCBs'!B50=0,"-",'A.2 NCBs'!B50)</f>
        <v>-</v>
      </c>
      <c r="N38" s="497" t="str">
        <f>IF('A.2 NCBs'!D50=0,"-",'A.2 NCBs'!D50)</f>
        <v>-</v>
      </c>
      <c r="O38" s="59"/>
      <c r="P38" s="138"/>
      <c r="Q38" s="59"/>
    </row>
    <row r="39" spans="2:17" s="28" customFormat="1" ht="24.75" customHeight="1">
      <c r="B39" s="366" t="s">
        <v>661</v>
      </c>
      <c r="C39" s="681">
        <f>IF('A.2 NCBs'!C53="","",'A.2 NCBs'!C53)</f>
      </c>
      <c r="D39" s="681"/>
      <c r="E39" s="681">
        <f>IF('A.2 NCBs'!F53="","",_xlfn.CONCAT('A.2 NCBs'!F53," / ",'A.2 NCBs'!G52))</f>
      </c>
      <c r="F39" s="681"/>
      <c r="G39" s="681"/>
      <c r="H39" s="367" t="str">
        <f>IF('A.2 NCBs'!D54=0,"-    ",'A.2 NCBs'!D54)</f>
        <v>-    </v>
      </c>
      <c r="I39" s="368" t="str">
        <f>IF('A.2 NCBs'!M53=0,"-    ",'A.2 NCBs'!M53)</f>
        <v>-    </v>
      </c>
      <c r="J39" s="367" t="str">
        <f>IF('A.2 NCBs'!J64=0,"-    ",'A.2 NCBs'!J64)</f>
        <v>-    </v>
      </c>
      <c r="K39" s="369" t="str">
        <f>'A.2 NCBs'!K64</f>
        <v>-</v>
      </c>
      <c r="L39" s="369" t="str">
        <f>'A.2 NCBs'!L64</f>
        <v>-</v>
      </c>
      <c r="M39" s="496" t="str">
        <f>IF('A.2 NCBs'!B64=0,"-",'A.2 NCBs'!B64)</f>
        <v>-</v>
      </c>
      <c r="N39" s="497" t="str">
        <f>IF('A.2 NCBs'!D64=0,"-",'A.2 NCBs'!D64)</f>
        <v>-</v>
      </c>
      <c r="O39" s="59"/>
      <c r="P39" s="138"/>
      <c r="Q39" s="59"/>
    </row>
    <row r="40" spans="2:17" s="28" customFormat="1" ht="24.75" customHeight="1">
      <c r="B40" s="366" t="s">
        <v>662</v>
      </c>
      <c r="C40" s="681">
        <f>IF('A.2 NCBs'!C69="","",'A.2 NCBs'!C69)</f>
      </c>
      <c r="D40" s="681"/>
      <c r="E40" s="681">
        <f>IF('A.2 NCBs'!F69="","",_xlfn.CONCAT('A.2 NCBs'!F69," / ",'A.2 NCBs'!G68))</f>
      </c>
      <c r="F40" s="681"/>
      <c r="G40" s="681"/>
      <c r="H40" s="367" t="str">
        <f>IF('A.2 NCBs'!D70=0,"-    ",'A.2 NCBs'!D70)</f>
        <v>-    </v>
      </c>
      <c r="I40" s="368" t="str">
        <f>IF('A.2 NCBs'!M69=0,"-    ",'A.2 NCBs'!M69)</f>
        <v>-    </v>
      </c>
      <c r="J40" s="367" t="str">
        <f>IF('A.2 NCBs'!J80=0,"-    ",'A.2 NCBs'!J80)</f>
        <v>-    </v>
      </c>
      <c r="K40" s="369" t="str">
        <f>'A.2 NCBs'!K80</f>
        <v>-</v>
      </c>
      <c r="L40" s="369" t="str">
        <f>'A.2 NCBs'!L80</f>
        <v>-</v>
      </c>
      <c r="M40" s="496" t="str">
        <f>IF('A.2 NCBs'!B80=0,"-",'A.2 NCBs'!B80)</f>
        <v>-</v>
      </c>
      <c r="N40" s="497" t="str">
        <f>IF('A.2 NCBs'!D80=0,"-",'A.2 NCBs'!D80)</f>
        <v>-</v>
      </c>
      <c r="O40" s="59"/>
      <c r="P40" s="138"/>
      <c r="Q40" s="59"/>
    </row>
    <row r="41" spans="2:17" s="28" customFormat="1" ht="24.75" customHeight="1">
      <c r="B41" s="366" t="s">
        <v>663</v>
      </c>
      <c r="C41" s="681">
        <f>IF('A.2 NCBs'!C83="","",'A.2 NCBs'!C83)</f>
      </c>
      <c r="D41" s="681"/>
      <c r="E41" s="681">
        <f>IF('A.2 NCBs'!F83="","",_xlfn.CONCAT('A.2 NCBs'!F83," / ",'A.2 NCBs'!G82))</f>
      </c>
      <c r="F41" s="681"/>
      <c r="G41" s="681"/>
      <c r="H41" s="367" t="str">
        <f>IF('A.2 NCBs'!D84=0,"-    ",'A.2 NCBs'!D84)</f>
        <v>-    </v>
      </c>
      <c r="I41" s="368" t="str">
        <f>IF('A.2 NCBs'!M83=0,"-    ",'A.2 NCBs'!M83)</f>
        <v>-    </v>
      </c>
      <c r="J41" s="367" t="str">
        <f>IF('A.2 NCBs'!J94=0,"-    ",'A.2 NCBs'!J94)</f>
        <v>-    </v>
      </c>
      <c r="K41" s="369" t="str">
        <f>'A.2 NCBs'!K94</f>
        <v>-</v>
      </c>
      <c r="L41" s="369" t="str">
        <f>'A.2 NCBs'!L94</f>
        <v>-</v>
      </c>
      <c r="M41" s="496" t="str">
        <f>IF('A.2 NCBs'!B94=0,"-",'A.2 NCBs'!B94)</f>
        <v>-</v>
      </c>
      <c r="N41" s="497" t="str">
        <f>IF('A.2 NCBs'!D94=0,"-",'A.2 NCBs'!D94)</f>
        <v>-</v>
      </c>
      <c r="O41" s="59"/>
      <c r="P41" s="138"/>
      <c r="Q41" s="59"/>
    </row>
    <row r="42" spans="2:17" s="28" customFormat="1" ht="24.75" customHeight="1">
      <c r="B42" s="366" t="s">
        <v>664</v>
      </c>
      <c r="C42" s="681">
        <f>IF('A.2 NCBs'!C99="","",'A.2 NCBs'!C99)</f>
      </c>
      <c r="D42" s="681"/>
      <c r="E42" s="681">
        <f>IF('A.2 NCBs'!F99="","",_xlfn.CONCAT('A.2 NCBs'!F99," / ",'A.2 NCBs'!G98))</f>
      </c>
      <c r="F42" s="681"/>
      <c r="G42" s="681"/>
      <c r="H42" s="367" t="str">
        <f>IF('A.2 NCBs'!D100=0,"-    ",'A.2 NCBs'!D100)</f>
        <v>-    </v>
      </c>
      <c r="I42" s="368" t="str">
        <f>IF('A.2 NCBs'!M99=0,"-    ",'A.2 NCBs'!M99)</f>
        <v>-    </v>
      </c>
      <c r="J42" s="367" t="str">
        <f>IF('A.2 NCBs'!J110=0,"-    ",'A.2 NCBs'!J110)</f>
        <v>-    </v>
      </c>
      <c r="K42" s="369" t="str">
        <f>'A.2 NCBs'!K110</f>
        <v>-</v>
      </c>
      <c r="L42" s="369" t="str">
        <f>'A.2 NCBs'!L110</f>
        <v>-</v>
      </c>
      <c r="M42" s="496" t="str">
        <f>IF('A.2 NCBs'!B110=0,"-",'A.2 NCBs'!B110)</f>
        <v>-</v>
      </c>
      <c r="N42" s="497" t="str">
        <f>IF('A.2 NCBs'!D110=0,"-",'A.2 NCBs'!D110)</f>
        <v>-</v>
      </c>
      <c r="O42" s="59"/>
      <c r="P42" s="138"/>
      <c r="Q42" s="59"/>
    </row>
    <row r="43" spans="2:17" s="28" customFormat="1" ht="24.75" customHeight="1">
      <c r="B43" s="366" t="s">
        <v>665</v>
      </c>
      <c r="C43" s="681">
        <f>IF('A.2 NCBs'!C113="","",'A.2 NCBs'!C113)</f>
      </c>
      <c r="D43" s="681"/>
      <c r="E43" s="681">
        <f>IF('A.2 NCBs'!F113="","",_xlfn.CONCAT('A.2 NCBs'!F113," / ",'A.2 NCBs'!G112))</f>
      </c>
      <c r="F43" s="681"/>
      <c r="G43" s="681"/>
      <c r="H43" s="367" t="str">
        <f>IF('A.2 NCBs'!D114=0,"-    ",'A.2 NCBs'!D114)</f>
        <v>-    </v>
      </c>
      <c r="I43" s="368" t="str">
        <f>IF('A.2 NCBs'!M113=0,"-    ",'A.2 NCBs'!M113)</f>
        <v>-    </v>
      </c>
      <c r="J43" s="367" t="str">
        <f>IF('A.2 NCBs'!J124=0,"-    ",'A.2 NCBs'!J124)</f>
        <v>-    </v>
      </c>
      <c r="K43" s="369" t="str">
        <f>'A.2 NCBs'!K124</f>
        <v>-</v>
      </c>
      <c r="L43" s="369" t="str">
        <f>'A.2 NCBs'!L124</f>
        <v>-</v>
      </c>
      <c r="M43" s="496" t="str">
        <f>IF('A.2 NCBs'!B124=0,"-",'A.2 NCBs'!B124)</f>
        <v>-</v>
      </c>
      <c r="N43" s="497" t="str">
        <f>IF('A.2 NCBs'!D124=0,"-",'A.2 NCBs'!D124)</f>
        <v>-</v>
      </c>
      <c r="O43" s="59"/>
      <c r="P43" s="138"/>
      <c r="Q43" s="59"/>
    </row>
    <row r="44" spans="2:17" s="28" customFormat="1" ht="24.75" customHeight="1">
      <c r="B44" s="366" t="s">
        <v>666</v>
      </c>
      <c r="C44" s="681">
        <f>IF('A.2 NCBs'!C129="","",'A.2 NCBs'!C129)</f>
      </c>
      <c r="D44" s="681"/>
      <c r="E44" s="681">
        <f>IF('A.2 NCBs'!F129="","",_xlfn.CONCAT('A.2 NCBs'!F129," / ",'A.2 NCBs'!G128))</f>
      </c>
      <c r="F44" s="681"/>
      <c r="G44" s="681"/>
      <c r="H44" s="367" t="str">
        <f>IF('A.2 NCBs'!D130=0,"-    ",'A.2 NCBs'!D130)</f>
        <v>-    </v>
      </c>
      <c r="I44" s="368" t="str">
        <f>IF('A.2 NCBs'!M129=0,"-    ",'A.2 NCBs'!M129)</f>
        <v>-    </v>
      </c>
      <c r="J44" s="367" t="str">
        <f>IF('A.2 NCBs'!J140=0,"-    ",'A.2 NCBs'!J140)</f>
        <v>-    </v>
      </c>
      <c r="K44" s="369" t="str">
        <f>'A.2 NCBs'!K140</f>
        <v>-</v>
      </c>
      <c r="L44" s="369" t="str">
        <f>'A.2 NCBs'!L140</f>
        <v>-</v>
      </c>
      <c r="M44" s="496" t="str">
        <f>IF('A.2 NCBs'!B140=0,"-",'A.2 NCBs'!B140)</f>
        <v>-</v>
      </c>
      <c r="N44" s="497" t="str">
        <f>IF('A.2 NCBs'!D140=0,"-",'A.2 NCBs'!D140)</f>
        <v>-</v>
      </c>
      <c r="O44" s="59"/>
      <c r="P44" s="138"/>
      <c r="Q44" s="59"/>
    </row>
    <row r="45" spans="2:17" s="28" customFormat="1" ht="24.75" customHeight="1">
      <c r="B45" s="366" t="s">
        <v>667</v>
      </c>
      <c r="C45" s="681">
        <f>IF('A.2 NCBs'!C143="","",'A.2 NCBs'!C143)</f>
      </c>
      <c r="D45" s="681"/>
      <c r="E45" s="681">
        <f>IF('A.2 NCBs'!F143="","",_xlfn.CONCAT('A.2 NCBs'!F143," / ",'A.2 NCBs'!G142))</f>
      </c>
      <c r="F45" s="681"/>
      <c r="G45" s="681"/>
      <c r="H45" s="367" t="str">
        <f>IF('A.2 NCBs'!D144=0,"-    ",'A.2 NCBs'!D144)</f>
        <v>-    </v>
      </c>
      <c r="I45" s="368" t="str">
        <f>IF('A.2 NCBs'!M143=0,"-    ",'A.2 NCBs'!M143)</f>
        <v>-    </v>
      </c>
      <c r="J45" s="367" t="str">
        <f>IF('A.2 NCBs'!J154=0,"-    ",'A.2 NCBs'!J154)</f>
        <v>-    </v>
      </c>
      <c r="K45" s="369" t="str">
        <f>'A.2 NCBs'!K154</f>
        <v>-</v>
      </c>
      <c r="L45" s="369" t="str">
        <f>'A.2 NCBs'!L154</f>
        <v>-</v>
      </c>
      <c r="M45" s="496" t="str">
        <f>IF('A.2 NCBs'!B154=0,"-",'A.2 NCBs'!B154)</f>
        <v>-</v>
      </c>
      <c r="N45" s="497" t="str">
        <f>IF('A.2 NCBs'!D154=0,"-",'A.2 NCBs'!D154)</f>
        <v>-</v>
      </c>
      <c r="O45" s="59"/>
      <c r="P45" s="138"/>
      <c r="Q45" s="59"/>
    </row>
    <row r="46" spans="2:17" s="28" customFormat="1" ht="24.75" customHeight="1">
      <c r="B46" s="366" t="s">
        <v>668</v>
      </c>
      <c r="C46" s="681">
        <f>IF('A.2 NCBs'!C159="","",'A.2 NCBs'!C159)</f>
      </c>
      <c r="D46" s="681"/>
      <c r="E46" s="681">
        <f>IF('A.2 NCBs'!F159="","",_xlfn.CONCAT('A.2 NCBs'!F159," / ",'A.2 NCBs'!G158))</f>
      </c>
      <c r="F46" s="681"/>
      <c r="G46" s="681"/>
      <c r="H46" s="367" t="str">
        <f>IF('A.2 NCBs'!D160=0,"-    ",'A.2 NCBs'!D160)</f>
        <v>-    </v>
      </c>
      <c r="I46" s="368" t="str">
        <f>IF('A.2 NCBs'!M159=0,"-    ",'A.2 NCBs'!M159)</f>
        <v>-    </v>
      </c>
      <c r="J46" s="367" t="str">
        <f>IF('A.2 NCBs'!J170=0,"-    ",'A.2 NCBs'!J170)</f>
        <v>-    </v>
      </c>
      <c r="K46" s="369" t="str">
        <f>'A.2 NCBs'!K170</f>
        <v>-</v>
      </c>
      <c r="L46" s="369" t="str">
        <f>'A.2 NCBs'!L170</f>
        <v>-</v>
      </c>
      <c r="M46" s="496" t="str">
        <f>IF('A.2 NCBs'!B170=0,"-",'A.2 NCBs'!B170)</f>
        <v>-</v>
      </c>
      <c r="N46" s="497" t="str">
        <f>IF('A.2 NCBs'!D170=0,"-",'A.2 NCBs'!D170)</f>
        <v>-</v>
      </c>
      <c r="O46" s="59"/>
      <c r="P46" s="138"/>
      <c r="Q46" s="59"/>
    </row>
    <row r="47" spans="2:17" s="28" customFormat="1" ht="24.75" customHeight="1">
      <c r="B47" s="366" t="s">
        <v>669</v>
      </c>
      <c r="C47" s="681">
        <f>IF('A.2 NCBs'!C173="","",'A.2 NCBs'!C173)</f>
      </c>
      <c r="D47" s="681"/>
      <c r="E47" s="681">
        <f>IF('A.2 NCBs'!F173="","",_xlfn.CONCAT('A.2 NCBs'!F173," / ",'A.2 NCBs'!G172))</f>
      </c>
      <c r="F47" s="681"/>
      <c r="G47" s="681"/>
      <c r="H47" s="367" t="str">
        <f>IF('A.2 NCBs'!D174=0,"-    ",'A.2 NCBs'!D174)</f>
        <v>-    </v>
      </c>
      <c r="I47" s="368" t="str">
        <f>IF('A.2 NCBs'!M173=0,"-    ",'A.2 NCBs'!M173)</f>
        <v>-    </v>
      </c>
      <c r="J47" s="367" t="str">
        <f>IF('A.2 NCBs'!J184=0,"-    ",'A.2 NCBs'!J184)</f>
        <v>-    </v>
      </c>
      <c r="K47" s="369" t="str">
        <f>'A.2 NCBs'!K184</f>
        <v>-</v>
      </c>
      <c r="L47" s="369" t="str">
        <f>'A.2 NCBs'!L184</f>
        <v>-</v>
      </c>
      <c r="M47" s="496" t="str">
        <f>IF('A.2 NCBs'!B184=0,"-",'A.2 NCBs'!B184)</f>
        <v>-</v>
      </c>
      <c r="N47" s="497" t="str">
        <f>IF('A.2 NCBs'!D184=0,"-",'A.2 NCBs'!D184)</f>
        <v>-</v>
      </c>
      <c r="O47" s="59"/>
      <c r="P47" s="138"/>
      <c r="Q47" s="59"/>
    </row>
    <row r="48" spans="2:17" s="28" customFormat="1" ht="24.75" customHeight="1">
      <c r="B48" s="366" t="s">
        <v>670</v>
      </c>
      <c r="C48" s="681">
        <f>IF('A.2 NCBs'!C189="","",'A.2 NCBs'!C189)</f>
      </c>
      <c r="D48" s="681"/>
      <c r="E48" s="681">
        <f>IF('A.2 NCBs'!F189="","",_xlfn.CONCAT('A.2 NCBs'!F189," / ",'A.2 NCBs'!G188))</f>
      </c>
      <c r="F48" s="681"/>
      <c r="G48" s="681"/>
      <c r="H48" s="367" t="str">
        <f>IF('A.2 NCBs'!D190=0,"-    ",'A.2 NCBs'!D190)</f>
        <v>-    </v>
      </c>
      <c r="I48" s="368" t="str">
        <f>IF('A.2 NCBs'!M189=0,"-    ",'A.2 NCBs'!M189)</f>
        <v>-    </v>
      </c>
      <c r="J48" s="367" t="str">
        <f>IF('A.2 NCBs'!J200=0,"-    ",'A.2 NCBs'!J200)</f>
        <v>-    </v>
      </c>
      <c r="K48" s="369" t="str">
        <f>'A.2 NCBs'!K200</f>
        <v>-</v>
      </c>
      <c r="L48" s="369" t="str">
        <f>'A.2 NCBs'!L200</f>
        <v>-</v>
      </c>
      <c r="M48" s="496" t="str">
        <f>IF('A.2 NCBs'!B200=0,"-",'A.2 NCBs'!B200)</f>
        <v>-</v>
      </c>
      <c r="N48" s="497" t="str">
        <f>IF('A.2 NCBs'!D200=0,"-",'A.2 NCBs'!D200)</f>
        <v>-</v>
      </c>
      <c r="O48" s="59"/>
      <c r="P48" s="138"/>
      <c r="Q48" s="59"/>
    </row>
    <row r="49" spans="2:17" s="28" customFormat="1" ht="24.75" customHeight="1">
      <c r="B49" s="366" t="s">
        <v>671</v>
      </c>
      <c r="C49" s="681">
        <f>IF('A.2 NCBs'!C203="","",'A.2 NCBs'!C203)</f>
      </c>
      <c r="D49" s="681"/>
      <c r="E49" s="681">
        <f>IF('A.2 NCBs'!F203="","",_xlfn.CONCAT('A.2 NCBs'!F203," / ",'A.2 NCBs'!G202))</f>
      </c>
      <c r="F49" s="681"/>
      <c r="G49" s="681"/>
      <c r="H49" s="367" t="str">
        <f>IF('A.2 NCBs'!D204=0,"-    ",'A.2 NCBs'!D204)</f>
        <v>-    </v>
      </c>
      <c r="I49" s="368" t="str">
        <f>IF('A.2 NCBs'!M203=0,"-    ",'A.2 NCBs'!M203)</f>
        <v>-    </v>
      </c>
      <c r="J49" s="367" t="str">
        <f>IF('A.2 NCBs'!J214=0,"-    ",'A.2 NCBs'!J214)</f>
        <v>-    </v>
      </c>
      <c r="K49" s="369" t="str">
        <f>'A.2 NCBs'!K214</f>
        <v>-</v>
      </c>
      <c r="L49" s="369" t="str">
        <f>'A.2 NCBs'!L214</f>
        <v>-</v>
      </c>
      <c r="M49" s="496" t="str">
        <f>IF('A.2 NCBs'!B214=0,"-",'A.2 NCBs'!B214)</f>
        <v>-</v>
      </c>
      <c r="N49" s="497" t="str">
        <f>IF('A.2 NCBs'!D214=0,"-",'A.2 NCBs'!D214)</f>
        <v>-</v>
      </c>
      <c r="O49" s="59"/>
      <c r="P49" s="138"/>
      <c r="Q49" s="59"/>
    </row>
    <row r="50" spans="2:17" s="28" customFormat="1" ht="24.75" customHeight="1">
      <c r="B50" s="366" t="s">
        <v>672</v>
      </c>
      <c r="C50" s="681">
        <f>IF('A.2 NCBs'!C219="","",'A.2 NCBs'!C219)</f>
      </c>
      <c r="D50" s="681"/>
      <c r="E50" s="681">
        <f>IF('A.2 NCBs'!F219="","",_xlfn.CONCAT('A.2 NCBs'!F219," / ",'A.2 NCBs'!G218))</f>
      </c>
      <c r="F50" s="681"/>
      <c r="G50" s="681"/>
      <c r="H50" s="367" t="str">
        <f>IF('A.2 NCBs'!D220=0,"-    ",'A.2 NCBs'!D220)</f>
        <v>-    </v>
      </c>
      <c r="I50" s="368" t="str">
        <f>IF('A.2 NCBs'!M219=0,"-    ",'A.2 NCBs'!M219)</f>
        <v>-    </v>
      </c>
      <c r="J50" s="367" t="str">
        <f>IF('A.2 NCBs'!J230=0,"-    ",'A.2 NCBs'!J230)</f>
        <v>-    </v>
      </c>
      <c r="K50" s="369" t="str">
        <f>'A.2 NCBs'!K230</f>
        <v>-</v>
      </c>
      <c r="L50" s="369" t="str">
        <f>'A.2 NCBs'!L230</f>
        <v>-</v>
      </c>
      <c r="M50" s="496" t="str">
        <f>IF('A.2 NCBs'!B230=0,"-",'A.2 NCBs'!B230)</f>
        <v>-</v>
      </c>
      <c r="N50" s="497" t="str">
        <f>IF('A.2 NCBs'!D230=0,"-",'A.2 NCBs'!D230)</f>
        <v>-</v>
      </c>
      <c r="O50" s="59"/>
      <c r="P50" s="138"/>
      <c r="Q50" s="59"/>
    </row>
    <row r="51" spans="2:17" s="28" customFormat="1" ht="24.75" customHeight="1">
      <c r="B51" s="366" t="s">
        <v>673</v>
      </c>
      <c r="C51" s="681">
        <f>IF('A.2 NCBs'!C233="","",'A.2 NCBs'!C233)</f>
      </c>
      <c r="D51" s="681"/>
      <c r="E51" s="681">
        <f>IF('A.2 NCBs'!F233="","",_xlfn.CONCAT('A.2 NCBs'!F233," / ",'A.2 NCBs'!G232))</f>
      </c>
      <c r="F51" s="681"/>
      <c r="G51" s="681"/>
      <c r="H51" s="367" t="str">
        <f>IF('A.2 NCBs'!D234=0,"-    ",'A.2 NCBs'!D234)</f>
        <v>-    </v>
      </c>
      <c r="I51" s="368" t="str">
        <f>IF('A.2 NCBs'!M233=0,"-    ",'A.2 NCBs'!M233)</f>
        <v>-    </v>
      </c>
      <c r="J51" s="367" t="str">
        <f>IF('A.2 NCBs'!J244=0,"-    ",'A.2 NCBs'!J244)</f>
        <v>-    </v>
      </c>
      <c r="K51" s="369" t="str">
        <f>'A.2 NCBs'!K244</f>
        <v>-</v>
      </c>
      <c r="L51" s="369" t="str">
        <f>'A.2 NCBs'!L244</f>
        <v>-</v>
      </c>
      <c r="M51" s="496" t="str">
        <f>IF('A.2 NCBs'!B244=0,"-",'A.2 NCBs'!B244)</f>
        <v>-</v>
      </c>
      <c r="N51" s="497" t="str">
        <f>IF('A.2 NCBs'!D244=0,"-",'A.2 NCBs'!D244)</f>
        <v>-</v>
      </c>
      <c r="O51" s="59"/>
      <c r="P51" s="138"/>
      <c r="Q51" s="59"/>
    </row>
    <row r="52" spans="2:17" s="28" customFormat="1" ht="24.75" customHeight="1">
      <c r="B52" s="366" t="s">
        <v>674</v>
      </c>
      <c r="C52" s="681">
        <f>IF('A.2 NCBs'!C249="","",'A.2 NCBs'!C249)</f>
      </c>
      <c r="D52" s="681"/>
      <c r="E52" s="681">
        <f>IF('A.2 NCBs'!F249="","",_xlfn.CONCAT('A.2 NCBs'!F249," / ",'A.2 NCBs'!G248))</f>
      </c>
      <c r="F52" s="681"/>
      <c r="G52" s="681"/>
      <c r="H52" s="367" t="str">
        <f>IF('A.2 NCBs'!D250=0,"-    ",'A.2 NCBs'!D250)</f>
        <v>-    </v>
      </c>
      <c r="I52" s="368" t="str">
        <f>IF('A.2 NCBs'!M249=0,"-    ",'A.2 NCBs'!M249)</f>
        <v>-    </v>
      </c>
      <c r="J52" s="367" t="str">
        <f>IF('A.2 NCBs'!J260=0,"-    ",'A.2 NCBs'!J260)</f>
        <v>-    </v>
      </c>
      <c r="K52" s="369" t="str">
        <f>'A.2 NCBs'!K260</f>
        <v>-</v>
      </c>
      <c r="L52" s="369" t="str">
        <f>'A.2 NCBs'!L260</f>
        <v>-</v>
      </c>
      <c r="M52" s="496" t="str">
        <f>IF('A.2 NCBs'!B260=0,"-",'A.2 NCBs'!B260)</f>
        <v>-</v>
      </c>
      <c r="N52" s="497" t="str">
        <f>IF('A.2 NCBs'!D260=0,"-",'A.2 NCBs'!D260)</f>
        <v>-</v>
      </c>
      <c r="O52" s="59"/>
      <c r="P52" s="138"/>
      <c r="Q52" s="59"/>
    </row>
    <row r="53" spans="2:17" s="28" customFormat="1" ht="24.75" customHeight="1">
      <c r="B53" s="366" t="s">
        <v>675</v>
      </c>
      <c r="C53" s="681">
        <f>IF('A.2 NCBs'!C263="","",'A.2 NCBs'!C263)</f>
      </c>
      <c r="D53" s="681"/>
      <c r="E53" s="681">
        <f>IF('A.2 NCBs'!F263="","",_xlfn.CONCAT('A.2 NCBs'!F263," / ",'A.2 NCBs'!G262))</f>
      </c>
      <c r="F53" s="681"/>
      <c r="G53" s="681"/>
      <c r="H53" s="367" t="str">
        <f>IF('A.2 NCBs'!D264=0,"-    ",'A.2 NCBs'!D264)</f>
        <v>-    </v>
      </c>
      <c r="I53" s="368" t="str">
        <f>IF('A.2 NCBs'!M263=0,"-    ",'A.2 NCBs'!M263)</f>
        <v>-    </v>
      </c>
      <c r="J53" s="367" t="str">
        <f>IF('A.2 NCBs'!J274=0,"-    ",'A.2 NCBs'!J274)</f>
        <v>-    </v>
      </c>
      <c r="K53" s="369" t="str">
        <f>'A.2 NCBs'!K274</f>
        <v>-</v>
      </c>
      <c r="L53" s="369" t="str">
        <f>'A.2 NCBs'!L274</f>
        <v>-</v>
      </c>
      <c r="M53" s="496" t="str">
        <f>IF('A.2 NCBs'!B274=0,"-",'A.2 NCBs'!B274)</f>
        <v>-</v>
      </c>
      <c r="N53" s="497" t="str">
        <f>IF('A.2 NCBs'!D274=0,"-",'A.2 NCBs'!D274)</f>
        <v>-</v>
      </c>
      <c r="O53" s="59"/>
      <c r="P53" s="138"/>
      <c r="Q53" s="59"/>
    </row>
    <row r="54" spans="2:17" s="28" customFormat="1" ht="24.75" customHeight="1">
      <c r="B54" s="366" t="s">
        <v>676</v>
      </c>
      <c r="C54" s="681">
        <f>IF('A.2 NCBs'!C279="","",'A.2 NCBs'!C279)</f>
      </c>
      <c r="D54" s="681"/>
      <c r="E54" s="681">
        <f>IF('A.2 NCBs'!F279="","",_xlfn.CONCAT('A.2 NCBs'!F279," / ",'A.2 NCBs'!G278))</f>
      </c>
      <c r="F54" s="681"/>
      <c r="G54" s="681"/>
      <c r="H54" s="367" t="str">
        <f>IF('A.2 NCBs'!D280=0,"-    ",'A.2 NCBs'!D280)</f>
        <v>-    </v>
      </c>
      <c r="I54" s="368" t="str">
        <f>IF('A.2 NCBs'!M279=0,"-    ",'A.2 NCBs'!M279)</f>
        <v>-    </v>
      </c>
      <c r="J54" s="367" t="str">
        <f>IF('A.2 NCBs'!J290=0,"-    ",'A.2 NCBs'!J290)</f>
        <v>-    </v>
      </c>
      <c r="K54" s="369" t="str">
        <f>'A.2 NCBs'!K290</f>
        <v>-</v>
      </c>
      <c r="L54" s="369" t="str">
        <f>'A.2 NCBs'!L290</f>
        <v>-</v>
      </c>
      <c r="M54" s="496" t="str">
        <f>IF('A.2 NCBs'!B290=0,"-",'A.2 NCBs'!B290)</f>
        <v>-</v>
      </c>
      <c r="N54" s="497" t="str">
        <f>IF('A.2 NCBs'!D290=0,"-",'A.2 NCBs'!D290)</f>
        <v>-</v>
      </c>
      <c r="O54" s="59"/>
      <c r="P54" s="138"/>
      <c r="Q54" s="59"/>
    </row>
    <row r="55" spans="2:17" s="28" customFormat="1" ht="24.75" customHeight="1" thickBot="1">
      <c r="B55" s="393" t="s">
        <v>677</v>
      </c>
      <c r="C55" s="709">
        <f>IF('A.2 NCBs'!C293="","",'A.2 NCBs'!C293)</f>
      </c>
      <c r="D55" s="709"/>
      <c r="E55" s="709">
        <f>IF('A.2 NCBs'!F293="","",_xlfn.CONCAT('A.2 NCBs'!F293," / ",'A.2 NCBs'!G292))</f>
      </c>
      <c r="F55" s="709"/>
      <c r="G55" s="709"/>
      <c r="H55" s="370" t="str">
        <f>IF('A.2 NCBs'!D294=0,"-    ",'A.2 NCBs'!D294)</f>
        <v>-    </v>
      </c>
      <c r="I55" s="371" t="str">
        <f>IF('A.2 NCBs'!M293=0,"-    ",'A.2 NCBs'!M293)</f>
        <v>-    </v>
      </c>
      <c r="J55" s="370" t="str">
        <f>IF('A.2 NCBs'!J304=0,"-    ",'A.2 NCBs'!J304)</f>
        <v>-    </v>
      </c>
      <c r="K55" s="372" t="str">
        <f>'A.2 NCBs'!K304</f>
        <v>-</v>
      </c>
      <c r="L55" s="372" t="str">
        <f>'A.2 NCBs'!L304</f>
        <v>-</v>
      </c>
      <c r="M55" s="498" t="str">
        <f>IF('A.2 NCBs'!B304=0,"-",'A.2 NCBs'!B304)</f>
        <v>-</v>
      </c>
      <c r="N55" s="499" t="str">
        <f>IF('A.2 NCBs'!D304=0,"-",'A.2 NCBs'!D304)</f>
        <v>-</v>
      </c>
      <c r="O55" s="59"/>
      <c r="P55" s="138"/>
      <c r="Q55" s="59"/>
    </row>
    <row r="56" spans="2:17" s="28" customFormat="1" ht="24.75" customHeight="1" thickBot="1">
      <c r="B56" s="373" t="s">
        <v>688</v>
      </c>
      <c r="C56" s="732"/>
      <c r="D56" s="732"/>
      <c r="E56" s="732"/>
      <c r="F56" s="732"/>
      <c r="G56" s="732"/>
      <c r="H56" s="374">
        <f>SUM(H36:H55)</f>
        <v>0</v>
      </c>
      <c r="I56" s="374">
        <f>SUM(I36:I55)</f>
        <v>0</v>
      </c>
      <c r="J56" s="374">
        <f>SUM(J36:J55)</f>
        <v>0</v>
      </c>
      <c r="K56" s="375" t="str">
        <f>_xlfn.IFERROR(SUMPRODUCT(K36:K55,H36:H55)/H56,"-")</f>
        <v>-</v>
      </c>
      <c r="L56" s="375" t="str">
        <f>_xlfn.IFERROR(SUMPRODUCT(L36:L55,I36:I55)/I56,"-")</f>
        <v>-</v>
      </c>
      <c r="M56" s="500" t="str">
        <f>IF(MAX(M36:M55)=0,"-",MAX(M36:M55))</f>
        <v>-</v>
      </c>
      <c r="N56" s="501" t="str">
        <f>IF(MAX(N36:N55)=0,"-",MAX(N36:N55))</f>
        <v>-</v>
      </c>
      <c r="O56" s="59"/>
      <c r="P56" s="138"/>
      <c r="Q56" s="59"/>
    </row>
    <row r="57" spans="2:17" s="28" customFormat="1" ht="17.25" customHeight="1">
      <c r="B57" s="353"/>
      <c r="C57" s="353"/>
      <c r="D57" s="353"/>
      <c r="E57" s="353"/>
      <c r="F57" s="354"/>
      <c r="G57" s="354"/>
      <c r="H57" s="355"/>
      <c r="I57" s="356"/>
      <c r="J57" s="357"/>
      <c r="K57" s="357"/>
      <c r="L57" s="357"/>
      <c r="M57" s="357"/>
      <c r="N57" s="358"/>
      <c r="O57" s="59"/>
      <c r="P57" s="138"/>
      <c r="Q57" s="59"/>
    </row>
    <row r="58" spans="2:14" s="82" customFormat="1" ht="17.25" customHeight="1">
      <c r="B58" s="376"/>
      <c r="C58" s="377"/>
      <c r="D58" s="377"/>
      <c r="E58" s="378"/>
      <c r="F58" s="379"/>
      <c r="G58" s="379"/>
      <c r="H58" s="379"/>
      <c r="I58" s="379"/>
      <c r="J58" s="380"/>
      <c r="K58" s="381"/>
      <c r="L58" s="381"/>
      <c r="M58" s="382"/>
      <c r="N58" s="382"/>
    </row>
    <row r="59" spans="2:14" s="68" customFormat="1" ht="17.25" customHeight="1">
      <c r="B59" s="690" t="s">
        <v>330</v>
      </c>
      <c r="C59" s="690"/>
      <c r="D59" s="690"/>
      <c r="E59" s="690"/>
      <c r="F59" s="690"/>
      <c r="G59" s="690"/>
      <c r="H59" s="690"/>
      <c r="I59" s="690"/>
      <c r="J59" s="690"/>
      <c r="K59" s="690"/>
      <c r="L59" s="690"/>
      <c r="M59" s="690"/>
      <c r="N59" s="690"/>
    </row>
    <row r="60" spans="2:14" s="68" customFormat="1" ht="17.25" customHeight="1">
      <c r="B60" s="383"/>
      <c r="C60" s="383"/>
      <c r="D60" s="384"/>
      <c r="E60" s="385"/>
      <c r="F60" s="385"/>
      <c r="G60" s="386"/>
      <c r="H60" s="386"/>
      <c r="I60" s="386"/>
      <c r="J60" s="386"/>
      <c r="K60" s="387"/>
      <c r="L60" s="357"/>
      <c r="M60" s="388"/>
      <c r="N60" s="358"/>
    </row>
    <row r="61" spans="2:14" s="59" customFormat="1" ht="17.25" customHeight="1" thickBot="1">
      <c r="B61" s="683" t="s">
        <v>329</v>
      </c>
      <c r="C61" s="683"/>
      <c r="D61" s="389"/>
      <c r="E61" s="384"/>
      <c r="F61" s="385"/>
      <c r="G61" s="390"/>
      <c r="H61" s="391"/>
      <c r="I61" s="392"/>
      <c r="J61" s="387"/>
      <c r="K61" s="387"/>
      <c r="L61" s="357"/>
      <c r="M61" s="389"/>
      <c r="N61" s="358"/>
    </row>
    <row r="62" spans="2:14" s="59" customFormat="1" ht="25.5">
      <c r="B62" s="41" t="s">
        <v>240</v>
      </c>
      <c r="C62" s="684"/>
      <c r="D62" s="684"/>
      <c r="E62" s="40" t="s">
        <v>202</v>
      </c>
      <c r="F62" s="608"/>
      <c r="G62" s="609"/>
      <c r="H62" s="170" t="s">
        <v>248</v>
      </c>
      <c r="I62" s="240"/>
      <c r="J62" s="170" t="s">
        <v>201</v>
      </c>
      <c r="K62" s="241"/>
      <c r="L62" s="488" t="s">
        <v>282</v>
      </c>
      <c r="M62" s="553"/>
      <c r="N62" s="554"/>
    </row>
    <row r="63" spans="2:14" s="59" customFormat="1" ht="42.75" customHeight="1">
      <c r="B63" s="166" t="s">
        <v>246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3"/>
    </row>
    <row r="64" spans="2:14" s="59" customFormat="1" ht="17.25" customHeight="1">
      <c r="B64" s="165" t="s">
        <v>12</v>
      </c>
      <c r="C64" s="242"/>
      <c r="D64" s="242"/>
      <c r="E64" s="244"/>
      <c r="F64" s="244"/>
      <c r="G64" s="244"/>
      <c r="H64" s="244"/>
      <c r="I64" s="244"/>
      <c r="J64" s="244"/>
      <c r="K64" s="244"/>
      <c r="L64" s="244"/>
      <c r="M64" s="244"/>
      <c r="N64" s="243"/>
    </row>
    <row r="65" spans="2:14" s="59" customFormat="1" ht="17.25" customHeight="1">
      <c r="B65" s="118" t="s">
        <v>254</v>
      </c>
      <c r="C65" s="237"/>
      <c r="D65" s="237"/>
      <c r="E65" s="238"/>
      <c r="F65" s="238"/>
      <c r="G65" s="238"/>
      <c r="H65" s="238"/>
      <c r="I65" s="238"/>
      <c r="J65" s="238"/>
      <c r="K65" s="238"/>
      <c r="L65" s="238"/>
      <c r="M65" s="238"/>
      <c r="N65" s="239"/>
    </row>
    <row r="66" spans="2:14" s="59" customFormat="1" ht="17.25" customHeight="1">
      <c r="B66" s="119" t="s">
        <v>199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3"/>
    </row>
    <row r="67" spans="2:14" s="59" customFormat="1" ht="17.25" customHeight="1">
      <c r="B67" s="36" t="s">
        <v>198</v>
      </c>
      <c r="C67" s="161">
        <f>IF(SUM(C64:C66)=0,"",C64-C66)</f>
      </c>
      <c r="D67" s="161">
        <f aca="true" t="shared" si="0" ref="D67:N67">IF(SUM(D64:D66)=0,"",D64-D66)</f>
      </c>
      <c r="E67" s="161">
        <f t="shared" si="0"/>
      </c>
      <c r="F67" s="161">
        <f t="shared" si="0"/>
      </c>
      <c r="G67" s="161">
        <f t="shared" si="0"/>
      </c>
      <c r="H67" s="161">
        <f t="shared" si="0"/>
      </c>
      <c r="I67" s="161">
        <f t="shared" si="0"/>
      </c>
      <c r="J67" s="161">
        <f t="shared" si="0"/>
      </c>
      <c r="K67" s="161">
        <f t="shared" si="0"/>
      </c>
      <c r="L67" s="161">
        <f t="shared" si="0"/>
      </c>
      <c r="M67" s="161">
        <f t="shared" si="0"/>
      </c>
      <c r="N67" s="175">
        <f t="shared" si="0"/>
      </c>
    </row>
    <row r="68" spans="2:14" s="59" customFormat="1" ht="17.25" customHeight="1">
      <c r="B68" s="118" t="s">
        <v>285</v>
      </c>
      <c r="C68" s="164">
        <f aca="true" t="shared" si="1" ref="C68:N68">_xlfn.IFERROR(C66/C64*100,"")</f>
      </c>
      <c r="D68" s="164">
        <f t="shared" si="1"/>
      </c>
      <c r="E68" s="164">
        <f t="shared" si="1"/>
      </c>
      <c r="F68" s="164">
        <f t="shared" si="1"/>
      </c>
      <c r="G68" s="164">
        <f t="shared" si="1"/>
      </c>
      <c r="H68" s="164">
        <f t="shared" si="1"/>
      </c>
      <c r="I68" s="164">
        <f t="shared" si="1"/>
      </c>
      <c r="J68" s="164">
        <f t="shared" si="1"/>
      </c>
      <c r="K68" s="164">
        <f t="shared" si="1"/>
      </c>
      <c r="L68" s="164">
        <f t="shared" si="1"/>
      </c>
      <c r="M68" s="164">
        <f t="shared" si="1"/>
      </c>
      <c r="N68" s="176">
        <f t="shared" si="1"/>
      </c>
    </row>
    <row r="69" spans="2:14" s="59" customFormat="1" ht="17.25" customHeight="1">
      <c r="B69" s="685" t="s">
        <v>286</v>
      </c>
      <c r="C69" s="540" t="s">
        <v>287</v>
      </c>
      <c r="D69" s="540" t="s">
        <v>288</v>
      </c>
      <c r="E69" s="524" t="s">
        <v>252</v>
      </c>
      <c r="F69" s="524"/>
      <c r="G69" s="524"/>
      <c r="H69" s="524"/>
      <c r="I69" s="524"/>
      <c r="J69" s="524"/>
      <c r="K69" s="51"/>
      <c r="L69" s="64"/>
      <c r="M69" s="51"/>
      <c r="N69" s="108"/>
    </row>
    <row r="70" spans="2:14" s="59" customFormat="1" ht="17.25" customHeight="1">
      <c r="B70" s="685"/>
      <c r="C70" s="540"/>
      <c r="D70" s="540"/>
      <c r="E70" s="525" t="s">
        <v>624</v>
      </c>
      <c r="F70" s="527" t="s">
        <v>625</v>
      </c>
      <c r="G70" s="528"/>
      <c r="H70" s="528"/>
      <c r="I70" s="529"/>
      <c r="J70" s="520" t="s">
        <v>197</v>
      </c>
      <c r="K70" s="540" t="s">
        <v>253</v>
      </c>
      <c r="L70" s="540"/>
      <c r="M70" s="540" t="s">
        <v>110</v>
      </c>
      <c r="N70" s="577"/>
    </row>
    <row r="71" spans="2:14" s="59" customFormat="1" ht="25.5">
      <c r="B71" s="685"/>
      <c r="C71" s="540"/>
      <c r="D71" s="540"/>
      <c r="E71" s="526"/>
      <c r="F71" s="80" t="s">
        <v>196</v>
      </c>
      <c r="G71" s="80" t="s">
        <v>195</v>
      </c>
      <c r="H71" s="80" t="s">
        <v>194</v>
      </c>
      <c r="I71" s="169" t="s">
        <v>14</v>
      </c>
      <c r="J71" s="520"/>
      <c r="K71" s="167" t="s">
        <v>241</v>
      </c>
      <c r="L71" s="38" t="s">
        <v>251</v>
      </c>
      <c r="M71" s="540"/>
      <c r="N71" s="577"/>
    </row>
    <row r="72" spans="2:14" s="59" customFormat="1" ht="17.25" customHeight="1" thickBot="1">
      <c r="B72" s="445"/>
      <c r="C72" s="446"/>
      <c r="D72" s="446"/>
      <c r="E72" s="250"/>
      <c r="F72" s="251"/>
      <c r="G72" s="251"/>
      <c r="H72" s="251"/>
      <c r="I72" s="252">
        <v>0</v>
      </c>
      <c r="J72" s="253">
        <f>+E72+I72</f>
        <v>0</v>
      </c>
      <c r="K72" s="163" t="str">
        <f>_xlfn.IFERROR(J72/K62*100,"-")</f>
        <v>-</v>
      </c>
      <c r="L72" s="162" t="str">
        <f>_xlfn.IFERROR(SUMPRODUCT(C68:N68,C65:N65)/SUM(C65:N65),"-")</f>
        <v>-</v>
      </c>
      <c r="M72" s="514"/>
      <c r="N72" s="515"/>
    </row>
    <row r="73" spans="2:14" s="59" customFormat="1" ht="17.25" customHeight="1">
      <c r="B73" s="124"/>
      <c r="C73" s="123"/>
      <c r="D73" s="123"/>
      <c r="E73" s="115"/>
      <c r="F73" s="113"/>
      <c r="G73" s="113"/>
      <c r="H73" s="113"/>
      <c r="I73" s="112"/>
      <c r="J73" s="81"/>
      <c r="K73" s="105"/>
      <c r="L73" s="104"/>
      <c r="M73" s="71"/>
      <c r="N73" s="88"/>
    </row>
    <row r="74" spans="2:14" s="59" customFormat="1" ht="17.25" customHeight="1" thickBot="1">
      <c r="B74" s="535" t="s">
        <v>331</v>
      </c>
      <c r="C74" s="535"/>
      <c r="D74" s="48"/>
      <c r="E74" s="111"/>
      <c r="F74" s="46"/>
      <c r="G74" s="110"/>
      <c r="H74" s="122"/>
      <c r="I74" s="121"/>
      <c r="J74" s="70"/>
      <c r="K74" s="70"/>
      <c r="L74" s="69"/>
      <c r="M74" s="120"/>
      <c r="N74" s="29"/>
    </row>
    <row r="75" spans="2:14" s="59" customFormat="1" ht="25.5">
      <c r="B75" s="41" t="s">
        <v>240</v>
      </c>
      <c r="C75" s="684"/>
      <c r="D75" s="684"/>
      <c r="E75" s="40" t="s">
        <v>202</v>
      </c>
      <c r="F75" s="608"/>
      <c r="G75" s="609"/>
      <c r="H75" s="170" t="s">
        <v>248</v>
      </c>
      <c r="I75" s="240"/>
      <c r="J75" s="170" t="s">
        <v>201</v>
      </c>
      <c r="K75" s="241"/>
      <c r="L75" s="488" t="s">
        <v>282</v>
      </c>
      <c r="M75" s="553"/>
      <c r="N75" s="554"/>
    </row>
    <row r="76" spans="2:14" s="59" customFormat="1" ht="42" customHeight="1">
      <c r="B76" s="166" t="s">
        <v>246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3"/>
    </row>
    <row r="77" spans="2:14" s="59" customFormat="1" ht="17.25" customHeight="1">
      <c r="B77" s="165" t="s">
        <v>12</v>
      </c>
      <c r="C77" s="242"/>
      <c r="D77" s="242"/>
      <c r="E77" s="244"/>
      <c r="F77" s="244"/>
      <c r="G77" s="244"/>
      <c r="H77" s="244"/>
      <c r="I77" s="244"/>
      <c r="J77" s="244"/>
      <c r="K77" s="244"/>
      <c r="L77" s="244"/>
      <c r="M77" s="244"/>
      <c r="N77" s="243"/>
    </row>
    <row r="78" spans="2:14" s="59" customFormat="1" ht="17.25" customHeight="1">
      <c r="B78" s="118" t="s">
        <v>254</v>
      </c>
      <c r="C78" s="237"/>
      <c r="D78" s="237"/>
      <c r="E78" s="238"/>
      <c r="F78" s="238"/>
      <c r="G78" s="238"/>
      <c r="H78" s="238"/>
      <c r="I78" s="238"/>
      <c r="J78" s="238"/>
      <c r="K78" s="238"/>
      <c r="L78" s="238"/>
      <c r="M78" s="238"/>
      <c r="N78" s="239"/>
    </row>
    <row r="79" spans="2:14" s="59" customFormat="1" ht="17.25" customHeight="1">
      <c r="B79" s="119" t="s">
        <v>199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3"/>
    </row>
    <row r="80" spans="2:14" s="59" customFormat="1" ht="17.25" customHeight="1">
      <c r="B80" s="36" t="s">
        <v>198</v>
      </c>
      <c r="C80" s="161">
        <f>IF(SUM(C77:C79)=0,"",C77-C79)</f>
      </c>
      <c r="D80" s="161">
        <f aca="true" t="shared" si="2" ref="D80:N80">IF(SUM(D77:D79)=0,"",D77-D79)</f>
      </c>
      <c r="E80" s="161">
        <f t="shared" si="2"/>
      </c>
      <c r="F80" s="161">
        <f t="shared" si="2"/>
      </c>
      <c r="G80" s="161">
        <f t="shared" si="2"/>
      </c>
      <c r="H80" s="161">
        <f t="shared" si="2"/>
      </c>
      <c r="I80" s="161">
        <f t="shared" si="2"/>
      </c>
      <c r="J80" s="161">
        <f t="shared" si="2"/>
      </c>
      <c r="K80" s="161">
        <f t="shared" si="2"/>
      </c>
      <c r="L80" s="161">
        <f t="shared" si="2"/>
      </c>
      <c r="M80" s="161">
        <f t="shared" si="2"/>
      </c>
      <c r="N80" s="175">
        <f t="shared" si="2"/>
      </c>
    </row>
    <row r="81" spans="2:14" s="59" customFormat="1" ht="17.25" customHeight="1">
      <c r="B81" s="118" t="s">
        <v>285</v>
      </c>
      <c r="C81" s="164">
        <f aca="true" t="shared" si="3" ref="C81:N81">_xlfn.IFERROR(C79/C77*100,"")</f>
      </c>
      <c r="D81" s="164">
        <f t="shared" si="3"/>
      </c>
      <c r="E81" s="164">
        <f t="shared" si="3"/>
      </c>
      <c r="F81" s="164">
        <f t="shared" si="3"/>
      </c>
      <c r="G81" s="164">
        <f t="shared" si="3"/>
      </c>
      <c r="H81" s="164">
        <f t="shared" si="3"/>
      </c>
      <c r="I81" s="164">
        <f t="shared" si="3"/>
      </c>
      <c r="J81" s="164">
        <f t="shared" si="3"/>
      </c>
      <c r="K81" s="164">
        <f t="shared" si="3"/>
      </c>
      <c r="L81" s="164">
        <f t="shared" si="3"/>
      </c>
      <c r="M81" s="164">
        <f t="shared" si="3"/>
      </c>
      <c r="N81" s="176">
        <f t="shared" si="3"/>
      </c>
    </row>
    <row r="82" spans="2:14" s="59" customFormat="1" ht="17.25" customHeight="1">
      <c r="B82" s="685" t="s">
        <v>286</v>
      </c>
      <c r="C82" s="540" t="s">
        <v>287</v>
      </c>
      <c r="D82" s="540" t="s">
        <v>288</v>
      </c>
      <c r="E82" s="524" t="s">
        <v>252</v>
      </c>
      <c r="F82" s="524"/>
      <c r="G82" s="524"/>
      <c r="H82" s="524"/>
      <c r="I82" s="524"/>
      <c r="J82" s="524"/>
      <c r="K82" s="51"/>
      <c r="L82" s="64"/>
      <c r="M82" s="51"/>
      <c r="N82" s="108"/>
    </row>
    <row r="83" spans="2:14" s="59" customFormat="1" ht="17.25" customHeight="1">
      <c r="B83" s="685"/>
      <c r="C83" s="540"/>
      <c r="D83" s="540"/>
      <c r="E83" s="525" t="s">
        <v>624</v>
      </c>
      <c r="F83" s="527" t="s">
        <v>625</v>
      </c>
      <c r="G83" s="528"/>
      <c r="H83" s="528"/>
      <c r="I83" s="529"/>
      <c r="J83" s="520" t="s">
        <v>197</v>
      </c>
      <c r="K83" s="540" t="s">
        <v>253</v>
      </c>
      <c r="L83" s="540"/>
      <c r="M83" s="540" t="s">
        <v>110</v>
      </c>
      <c r="N83" s="577"/>
    </row>
    <row r="84" spans="2:14" s="59" customFormat="1" ht="38.25" customHeight="1">
      <c r="B84" s="685"/>
      <c r="C84" s="540"/>
      <c r="D84" s="540"/>
      <c r="E84" s="526"/>
      <c r="F84" s="80" t="s">
        <v>196</v>
      </c>
      <c r="G84" s="80" t="s">
        <v>195</v>
      </c>
      <c r="H84" s="80" t="s">
        <v>194</v>
      </c>
      <c r="I84" s="169" t="s">
        <v>14</v>
      </c>
      <c r="J84" s="520"/>
      <c r="K84" s="167" t="s">
        <v>241</v>
      </c>
      <c r="L84" s="38" t="s">
        <v>251</v>
      </c>
      <c r="M84" s="540"/>
      <c r="N84" s="577"/>
    </row>
    <row r="85" spans="2:14" s="59" customFormat="1" ht="17.25" customHeight="1" thickBot="1">
      <c r="B85" s="445"/>
      <c r="C85" s="446"/>
      <c r="D85" s="446"/>
      <c r="E85" s="250"/>
      <c r="F85" s="251"/>
      <c r="G85" s="251"/>
      <c r="H85" s="251"/>
      <c r="I85" s="252">
        <f>SUM(F85:H85)</f>
        <v>0</v>
      </c>
      <c r="J85" s="253">
        <f>+E85+I85</f>
        <v>0</v>
      </c>
      <c r="K85" s="163" t="str">
        <f>_xlfn.IFERROR(J85/K75*100,"-")</f>
        <v>-</v>
      </c>
      <c r="L85" s="162" t="str">
        <f>_xlfn.IFERROR(SUMPRODUCT(C81:N81,C78:N78)/SUM(C78:N78),"-")</f>
        <v>-</v>
      </c>
      <c r="M85" s="514"/>
      <c r="N85" s="515"/>
    </row>
    <row r="86" spans="2:14" s="59" customFormat="1" ht="17.25" customHeight="1">
      <c r="B86" s="117"/>
      <c r="C86" s="116"/>
      <c r="D86" s="116"/>
      <c r="E86" s="115"/>
      <c r="F86" s="113"/>
      <c r="G86" s="113"/>
      <c r="H86" s="113"/>
      <c r="I86" s="112"/>
      <c r="J86" s="81"/>
      <c r="K86" s="105"/>
      <c r="L86" s="104"/>
      <c r="M86" s="71"/>
      <c r="N86" s="88"/>
    </row>
    <row r="87" spans="2:14" s="59" customFormat="1" ht="17.25" customHeight="1">
      <c r="B87" s="682" t="s">
        <v>762</v>
      </c>
      <c r="C87" s="682"/>
      <c r="D87" s="682"/>
      <c r="E87" s="682"/>
      <c r="F87" s="682"/>
      <c r="G87" s="682"/>
      <c r="H87" s="682"/>
      <c r="I87" s="682"/>
      <c r="J87" s="682"/>
      <c r="K87" s="682"/>
      <c r="L87" s="682"/>
      <c r="M87" s="682"/>
      <c r="N87" s="682"/>
    </row>
    <row r="88" spans="2:14" s="59" customFormat="1" ht="17.25" customHeight="1" thickBot="1">
      <c r="B88" s="513" t="s">
        <v>802</v>
      </c>
      <c r="C88" s="513"/>
      <c r="D88" s="513"/>
      <c r="E88" s="103"/>
      <c r="F88" s="113"/>
      <c r="G88" s="113"/>
      <c r="H88" s="113"/>
      <c r="I88" s="112"/>
      <c r="J88" s="81"/>
      <c r="K88" s="105"/>
      <c r="L88" s="104"/>
      <c r="M88" s="77"/>
      <c r="N88" s="88"/>
    </row>
    <row r="89" spans="2:14" s="59" customFormat="1" ht="25.5">
      <c r="B89" s="41" t="s">
        <v>240</v>
      </c>
      <c r="C89" s="684"/>
      <c r="D89" s="684"/>
      <c r="E89" s="40" t="s">
        <v>202</v>
      </c>
      <c r="F89" s="608"/>
      <c r="G89" s="609"/>
      <c r="H89" s="170" t="s">
        <v>248</v>
      </c>
      <c r="I89" s="240"/>
      <c r="J89" s="170" t="s">
        <v>201</v>
      </c>
      <c r="K89" s="241"/>
      <c r="L89" s="488" t="s">
        <v>282</v>
      </c>
      <c r="M89" s="553"/>
      <c r="N89" s="554"/>
    </row>
    <row r="90" spans="2:14" s="59" customFormat="1" ht="42.75" customHeight="1">
      <c r="B90" s="166" t="s">
        <v>246</v>
      </c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3"/>
    </row>
    <row r="91" spans="2:14" s="59" customFormat="1" ht="17.25" customHeight="1">
      <c r="B91" s="165" t="s">
        <v>12</v>
      </c>
      <c r="C91" s="242"/>
      <c r="D91" s="242"/>
      <c r="E91" s="244"/>
      <c r="F91" s="244"/>
      <c r="G91" s="244"/>
      <c r="H91" s="244"/>
      <c r="I91" s="244"/>
      <c r="J91" s="244"/>
      <c r="K91" s="244"/>
      <c r="L91" s="244"/>
      <c r="M91" s="244"/>
      <c r="N91" s="243"/>
    </row>
    <row r="92" spans="2:14" s="59" customFormat="1" ht="17.25" customHeight="1">
      <c r="B92" s="118" t="s">
        <v>254</v>
      </c>
      <c r="C92" s="237"/>
      <c r="D92" s="237"/>
      <c r="E92" s="238"/>
      <c r="F92" s="238"/>
      <c r="G92" s="238"/>
      <c r="H92" s="238"/>
      <c r="I92" s="238"/>
      <c r="J92" s="238"/>
      <c r="K92" s="238"/>
      <c r="L92" s="238"/>
      <c r="M92" s="238"/>
      <c r="N92" s="239"/>
    </row>
    <row r="93" spans="2:14" s="59" customFormat="1" ht="17.25" customHeight="1">
      <c r="B93" s="119" t="s">
        <v>199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3"/>
    </row>
    <row r="94" spans="2:14" s="59" customFormat="1" ht="17.25" customHeight="1">
      <c r="B94" s="36" t="s">
        <v>198</v>
      </c>
      <c r="C94" s="161">
        <f>IF(SUM(C91:C93)=0,"",C91-C93)</f>
      </c>
      <c r="D94" s="161">
        <f aca="true" t="shared" si="4" ref="D94:N94">IF(SUM(D91:D93)=0,"",D91-D93)</f>
      </c>
      <c r="E94" s="161">
        <f t="shared" si="4"/>
      </c>
      <c r="F94" s="161">
        <f t="shared" si="4"/>
      </c>
      <c r="G94" s="161">
        <f t="shared" si="4"/>
      </c>
      <c r="H94" s="161">
        <f t="shared" si="4"/>
      </c>
      <c r="I94" s="161">
        <f t="shared" si="4"/>
      </c>
      <c r="J94" s="161">
        <f t="shared" si="4"/>
      </c>
      <c r="K94" s="161">
        <f t="shared" si="4"/>
      </c>
      <c r="L94" s="161">
        <f t="shared" si="4"/>
      </c>
      <c r="M94" s="161">
        <f t="shared" si="4"/>
      </c>
      <c r="N94" s="175">
        <f t="shared" si="4"/>
      </c>
    </row>
    <row r="95" spans="2:14" s="59" customFormat="1" ht="17.25" customHeight="1">
      <c r="B95" s="118" t="s">
        <v>285</v>
      </c>
      <c r="C95" s="164">
        <f aca="true" t="shared" si="5" ref="C95:N95">_xlfn.IFERROR(C93/C91*100,"")</f>
      </c>
      <c r="D95" s="164">
        <f t="shared" si="5"/>
      </c>
      <c r="E95" s="164">
        <f t="shared" si="5"/>
      </c>
      <c r="F95" s="164">
        <f t="shared" si="5"/>
      </c>
      <c r="G95" s="164">
        <f t="shared" si="5"/>
      </c>
      <c r="H95" s="164">
        <f t="shared" si="5"/>
      </c>
      <c r="I95" s="164">
        <f t="shared" si="5"/>
      </c>
      <c r="J95" s="164">
        <f t="shared" si="5"/>
      </c>
      <c r="K95" s="164">
        <f t="shared" si="5"/>
      </c>
      <c r="L95" s="164">
        <f t="shared" si="5"/>
      </c>
      <c r="M95" s="164">
        <f t="shared" si="5"/>
      </c>
      <c r="N95" s="176">
        <f t="shared" si="5"/>
      </c>
    </row>
    <row r="96" spans="2:14" s="59" customFormat="1" ht="17.25" customHeight="1">
      <c r="B96" s="685" t="s">
        <v>286</v>
      </c>
      <c r="C96" s="540" t="s">
        <v>287</v>
      </c>
      <c r="D96" s="540" t="s">
        <v>288</v>
      </c>
      <c r="E96" s="524" t="s">
        <v>252</v>
      </c>
      <c r="F96" s="524"/>
      <c r="G96" s="524"/>
      <c r="H96" s="524"/>
      <c r="I96" s="524"/>
      <c r="J96" s="524"/>
      <c r="K96" s="51"/>
      <c r="L96" s="64"/>
      <c r="M96" s="51"/>
      <c r="N96" s="108"/>
    </row>
    <row r="97" spans="2:14" s="59" customFormat="1" ht="17.25" customHeight="1">
      <c r="B97" s="685"/>
      <c r="C97" s="540"/>
      <c r="D97" s="540"/>
      <c r="E97" s="525" t="s">
        <v>624</v>
      </c>
      <c r="F97" s="527" t="s">
        <v>625</v>
      </c>
      <c r="G97" s="528"/>
      <c r="H97" s="528"/>
      <c r="I97" s="529"/>
      <c r="J97" s="520" t="s">
        <v>197</v>
      </c>
      <c r="K97" s="540" t="s">
        <v>253</v>
      </c>
      <c r="L97" s="540"/>
      <c r="M97" s="540" t="s">
        <v>110</v>
      </c>
      <c r="N97" s="577"/>
    </row>
    <row r="98" spans="2:14" s="59" customFormat="1" ht="25.5">
      <c r="B98" s="685"/>
      <c r="C98" s="540"/>
      <c r="D98" s="540"/>
      <c r="E98" s="526"/>
      <c r="F98" s="80" t="s">
        <v>196</v>
      </c>
      <c r="G98" s="80" t="s">
        <v>195</v>
      </c>
      <c r="H98" s="80" t="s">
        <v>194</v>
      </c>
      <c r="I98" s="169" t="s">
        <v>14</v>
      </c>
      <c r="J98" s="520"/>
      <c r="K98" s="167" t="s">
        <v>241</v>
      </c>
      <c r="L98" s="38" t="s">
        <v>251</v>
      </c>
      <c r="M98" s="540"/>
      <c r="N98" s="577"/>
    </row>
    <row r="99" spans="2:14" s="59" customFormat="1" ht="17.25" customHeight="1" thickBot="1">
      <c r="B99" s="445"/>
      <c r="C99" s="446"/>
      <c r="D99" s="446"/>
      <c r="E99" s="250"/>
      <c r="F99" s="251"/>
      <c r="G99" s="251"/>
      <c r="H99" s="251"/>
      <c r="I99" s="252">
        <f>SUM(F99:H99)</f>
        <v>0</v>
      </c>
      <c r="J99" s="253">
        <f>+E99+I99</f>
        <v>0</v>
      </c>
      <c r="K99" s="163" t="str">
        <f>_xlfn.IFERROR(J99/K89*100,"-")</f>
        <v>-</v>
      </c>
      <c r="L99" s="162" t="str">
        <f>_xlfn.IFERROR(SUMPRODUCT(C95:N95,C92:N92)/SUM(C92:N92),"-")</f>
        <v>-</v>
      </c>
      <c r="M99" s="514"/>
      <c r="N99" s="515"/>
    </row>
    <row r="100" spans="2:14" s="59" customFormat="1" ht="17.25" customHeight="1">
      <c r="B100" s="124"/>
      <c r="C100" s="123"/>
      <c r="D100" s="123"/>
      <c r="E100" s="115"/>
      <c r="F100" s="113"/>
      <c r="G100" s="113"/>
      <c r="H100" s="113"/>
      <c r="I100" s="112"/>
      <c r="J100" s="81"/>
      <c r="K100" s="105"/>
      <c r="L100" s="104"/>
      <c r="M100" s="77"/>
      <c r="N100" s="88"/>
    </row>
    <row r="101" spans="2:14" s="59" customFormat="1" ht="17.25" customHeight="1" thickBot="1">
      <c r="B101" s="513" t="s">
        <v>803</v>
      </c>
      <c r="C101" s="513"/>
      <c r="D101" s="513"/>
      <c r="E101" s="111"/>
      <c r="F101" s="46"/>
      <c r="G101" s="110"/>
      <c r="H101" s="122"/>
      <c r="I101" s="121"/>
      <c r="J101" s="70"/>
      <c r="K101" s="70"/>
      <c r="L101" s="69"/>
      <c r="M101" s="120"/>
      <c r="N101" s="29"/>
    </row>
    <row r="102" spans="2:14" s="59" customFormat="1" ht="25.5">
      <c r="B102" s="41" t="s">
        <v>240</v>
      </c>
      <c r="C102" s="684"/>
      <c r="D102" s="684"/>
      <c r="E102" s="40" t="s">
        <v>202</v>
      </c>
      <c r="F102" s="608"/>
      <c r="G102" s="609"/>
      <c r="H102" s="170" t="s">
        <v>248</v>
      </c>
      <c r="I102" s="240"/>
      <c r="J102" s="170" t="s">
        <v>201</v>
      </c>
      <c r="K102" s="241"/>
      <c r="L102" s="488" t="s">
        <v>282</v>
      </c>
      <c r="M102" s="553"/>
      <c r="N102" s="554"/>
    </row>
    <row r="103" spans="2:14" s="59" customFormat="1" ht="42" customHeight="1">
      <c r="B103" s="166" t="s">
        <v>246</v>
      </c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3"/>
    </row>
    <row r="104" spans="2:14" s="59" customFormat="1" ht="17.25" customHeight="1">
      <c r="B104" s="165" t="s">
        <v>12</v>
      </c>
      <c r="C104" s="242"/>
      <c r="D104" s="242"/>
      <c r="E104" s="244"/>
      <c r="F104" s="244"/>
      <c r="G104" s="244"/>
      <c r="H104" s="244"/>
      <c r="I104" s="244"/>
      <c r="J104" s="244"/>
      <c r="K104" s="244"/>
      <c r="L104" s="244"/>
      <c r="M104" s="244"/>
      <c r="N104" s="243"/>
    </row>
    <row r="105" spans="2:14" s="59" customFormat="1" ht="17.25" customHeight="1">
      <c r="B105" s="118" t="s">
        <v>254</v>
      </c>
      <c r="C105" s="242"/>
      <c r="D105" s="242"/>
      <c r="E105" s="244"/>
      <c r="F105" s="244"/>
      <c r="G105" s="244"/>
      <c r="H105" s="244"/>
      <c r="I105" s="244"/>
      <c r="J105" s="244"/>
      <c r="K105" s="244"/>
      <c r="L105" s="244"/>
      <c r="M105" s="244"/>
      <c r="N105" s="243"/>
    </row>
    <row r="106" spans="2:14" s="59" customFormat="1" ht="17.25" customHeight="1">
      <c r="B106" s="119" t="s">
        <v>199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3"/>
    </row>
    <row r="107" spans="2:14" s="59" customFormat="1" ht="17.25" customHeight="1">
      <c r="B107" s="36" t="s">
        <v>198</v>
      </c>
      <c r="C107" s="161">
        <f>IF(SUM(C104:C106)=0,"",C104-C106)</f>
      </c>
      <c r="D107" s="161">
        <f aca="true" t="shared" si="6" ref="D107:N107">IF(SUM(D104:D106)=0,"",D104-D106)</f>
      </c>
      <c r="E107" s="161">
        <f t="shared" si="6"/>
      </c>
      <c r="F107" s="161">
        <f t="shared" si="6"/>
      </c>
      <c r="G107" s="161">
        <f t="shared" si="6"/>
      </c>
      <c r="H107" s="161">
        <f t="shared" si="6"/>
      </c>
      <c r="I107" s="161">
        <f t="shared" si="6"/>
      </c>
      <c r="J107" s="161">
        <f t="shared" si="6"/>
      </c>
      <c r="K107" s="161">
        <f t="shared" si="6"/>
      </c>
      <c r="L107" s="161">
        <f t="shared" si="6"/>
      </c>
      <c r="M107" s="161">
        <f t="shared" si="6"/>
      </c>
      <c r="N107" s="175">
        <f t="shared" si="6"/>
      </c>
    </row>
    <row r="108" spans="2:14" s="59" customFormat="1" ht="17.25" customHeight="1">
      <c r="B108" s="118" t="s">
        <v>285</v>
      </c>
      <c r="C108" s="164">
        <f aca="true" t="shared" si="7" ref="C108:N108">_xlfn.IFERROR(C106/C104*100,"")</f>
      </c>
      <c r="D108" s="164">
        <f t="shared" si="7"/>
      </c>
      <c r="E108" s="164">
        <f t="shared" si="7"/>
      </c>
      <c r="F108" s="164">
        <f t="shared" si="7"/>
      </c>
      <c r="G108" s="164">
        <f t="shared" si="7"/>
      </c>
      <c r="H108" s="164">
        <f t="shared" si="7"/>
      </c>
      <c r="I108" s="164">
        <f t="shared" si="7"/>
      </c>
      <c r="J108" s="164">
        <f t="shared" si="7"/>
      </c>
      <c r="K108" s="164">
        <f t="shared" si="7"/>
      </c>
      <c r="L108" s="164">
        <f t="shared" si="7"/>
      </c>
      <c r="M108" s="164">
        <f t="shared" si="7"/>
      </c>
      <c r="N108" s="176">
        <f t="shared" si="7"/>
      </c>
    </row>
    <row r="109" spans="2:14" s="59" customFormat="1" ht="17.25" customHeight="1">
      <c r="B109" s="685" t="s">
        <v>286</v>
      </c>
      <c r="C109" s="540" t="s">
        <v>287</v>
      </c>
      <c r="D109" s="540" t="s">
        <v>288</v>
      </c>
      <c r="E109" s="524" t="s">
        <v>252</v>
      </c>
      <c r="F109" s="524"/>
      <c r="G109" s="524"/>
      <c r="H109" s="524"/>
      <c r="I109" s="524"/>
      <c r="J109" s="524"/>
      <c r="K109" s="51"/>
      <c r="L109" s="64"/>
      <c r="M109" s="51"/>
      <c r="N109" s="108"/>
    </row>
    <row r="110" spans="2:14" s="59" customFormat="1" ht="17.25" customHeight="1">
      <c r="B110" s="685"/>
      <c r="C110" s="540"/>
      <c r="D110" s="540"/>
      <c r="E110" s="525" t="s">
        <v>624</v>
      </c>
      <c r="F110" s="527" t="s">
        <v>625</v>
      </c>
      <c r="G110" s="528"/>
      <c r="H110" s="528"/>
      <c r="I110" s="529"/>
      <c r="J110" s="520" t="s">
        <v>197</v>
      </c>
      <c r="K110" s="540" t="s">
        <v>253</v>
      </c>
      <c r="L110" s="540"/>
      <c r="M110" s="540" t="s">
        <v>110</v>
      </c>
      <c r="N110" s="577"/>
    </row>
    <row r="111" spans="2:14" s="59" customFormat="1" ht="38.25" customHeight="1">
      <c r="B111" s="685"/>
      <c r="C111" s="540"/>
      <c r="D111" s="540"/>
      <c r="E111" s="526"/>
      <c r="F111" s="80" t="s">
        <v>196</v>
      </c>
      <c r="G111" s="80" t="s">
        <v>195</v>
      </c>
      <c r="H111" s="80" t="s">
        <v>194</v>
      </c>
      <c r="I111" s="169" t="s">
        <v>14</v>
      </c>
      <c r="J111" s="520"/>
      <c r="K111" s="167" t="s">
        <v>241</v>
      </c>
      <c r="L111" s="38" t="s">
        <v>251</v>
      </c>
      <c r="M111" s="540"/>
      <c r="N111" s="577"/>
    </row>
    <row r="112" spans="2:14" s="59" customFormat="1" ht="17.25" customHeight="1" thickBot="1">
      <c r="B112" s="445"/>
      <c r="C112" s="446"/>
      <c r="D112" s="446"/>
      <c r="E112" s="250"/>
      <c r="F112" s="251"/>
      <c r="G112" s="251"/>
      <c r="H112" s="251"/>
      <c r="I112" s="252">
        <f>SUM(F112:H112)</f>
        <v>0</v>
      </c>
      <c r="J112" s="253">
        <f>+E112+I112</f>
        <v>0</v>
      </c>
      <c r="K112" s="163" t="str">
        <f>_xlfn.IFERROR(J112/K102*100,"-")</f>
        <v>-</v>
      </c>
      <c r="L112" s="162" t="str">
        <f>_xlfn.IFERROR(SUMPRODUCT(C108:N108,C105:N105)/SUM(C105:N105),"-")</f>
        <v>-</v>
      </c>
      <c r="M112" s="514"/>
      <c r="N112" s="515"/>
    </row>
    <row r="113" spans="2:14" s="59" customFormat="1" ht="17.25" customHeight="1" thickBot="1">
      <c r="B113" s="100"/>
      <c r="C113" s="100"/>
      <c r="D113" s="100"/>
      <c r="E113" s="100"/>
      <c r="F113" s="113"/>
      <c r="G113" s="113"/>
      <c r="H113" s="113"/>
      <c r="I113" s="112"/>
      <c r="J113" s="114"/>
      <c r="K113" s="104"/>
      <c r="L113" s="104"/>
      <c r="M113" s="88"/>
      <c r="N113" s="88"/>
    </row>
    <row r="114" spans="2:14" s="59" customFormat="1" ht="17.25" customHeight="1">
      <c r="B114" s="535" t="s">
        <v>763</v>
      </c>
      <c r="C114" s="535"/>
      <c r="D114" s="693"/>
      <c r="E114" s="694"/>
      <c r="F114" s="695"/>
      <c r="G114" s="536" t="s">
        <v>772</v>
      </c>
      <c r="H114" s="537"/>
      <c r="I114" s="537"/>
      <c r="J114" s="537"/>
      <c r="K114" s="537"/>
      <c r="L114" s="538"/>
      <c r="M114" s="88"/>
      <c r="N114" s="88"/>
    </row>
    <row r="115" spans="2:14" s="59" customFormat="1" ht="17.25" customHeight="1">
      <c r="B115" s="466"/>
      <c r="D115" s="696"/>
      <c r="E115" s="697"/>
      <c r="F115" s="698"/>
      <c r="G115" s="525" t="s">
        <v>765</v>
      </c>
      <c r="H115" s="527" t="s">
        <v>766</v>
      </c>
      <c r="I115" s="528"/>
      <c r="J115" s="528"/>
      <c r="K115" s="529"/>
      <c r="L115" s="692" t="s">
        <v>764</v>
      </c>
      <c r="M115" s="88"/>
      <c r="N115" s="88"/>
    </row>
    <row r="116" spans="2:14" s="59" customFormat="1" ht="17.25" customHeight="1">
      <c r="B116" s="431"/>
      <c r="D116" s="699"/>
      <c r="E116" s="700"/>
      <c r="F116" s="701"/>
      <c r="G116" s="526"/>
      <c r="H116" s="80" t="s">
        <v>767</v>
      </c>
      <c r="I116" s="80" t="s">
        <v>768</v>
      </c>
      <c r="J116" s="80" t="s">
        <v>769</v>
      </c>
      <c r="K116" s="325" t="s">
        <v>14</v>
      </c>
      <c r="L116" s="650"/>
      <c r="M116" s="88"/>
      <c r="N116" s="88"/>
    </row>
    <row r="117" spans="2:14" s="59" customFormat="1" ht="17.25" customHeight="1">
      <c r="B117" s="431"/>
      <c r="D117" s="702" t="s">
        <v>770</v>
      </c>
      <c r="E117" s="703"/>
      <c r="F117" s="704"/>
      <c r="G117" s="471"/>
      <c r="H117" s="472"/>
      <c r="I117" s="472"/>
      <c r="J117" s="472"/>
      <c r="K117" s="467">
        <f>SUM(H117:J117)</f>
        <v>0</v>
      </c>
      <c r="L117" s="468">
        <f>K117+G117</f>
        <v>0</v>
      </c>
      <c r="M117" s="88"/>
      <c r="N117" s="88"/>
    </row>
    <row r="118" spans="2:14" s="59" customFormat="1" ht="17.25" customHeight="1">
      <c r="B118" s="431"/>
      <c r="D118" s="702" t="s">
        <v>773</v>
      </c>
      <c r="E118" s="703"/>
      <c r="F118" s="704"/>
      <c r="G118" s="471"/>
      <c r="H118" s="472"/>
      <c r="I118" s="472"/>
      <c r="J118" s="472"/>
      <c r="K118" s="467">
        <f>SUM(H118:J118)</f>
        <v>0</v>
      </c>
      <c r="L118" s="468">
        <f>K118+G118</f>
        <v>0</v>
      </c>
      <c r="M118" s="88"/>
      <c r="N118" s="88"/>
    </row>
    <row r="119" spans="2:14" s="59" customFormat="1" ht="17.25" customHeight="1" thickBot="1">
      <c r="B119" s="431"/>
      <c r="D119" s="705" t="s">
        <v>771</v>
      </c>
      <c r="E119" s="706"/>
      <c r="F119" s="707"/>
      <c r="G119" s="469">
        <f aca="true" t="shared" si="8" ref="G119:L119">G117-G118</f>
        <v>0</v>
      </c>
      <c r="H119" s="252">
        <f t="shared" si="8"/>
        <v>0</v>
      </c>
      <c r="I119" s="469">
        <f t="shared" si="8"/>
        <v>0</v>
      </c>
      <c r="J119" s="469">
        <f t="shared" si="8"/>
        <v>0</v>
      </c>
      <c r="K119" s="469">
        <f t="shared" si="8"/>
        <v>0</v>
      </c>
      <c r="L119" s="470">
        <f t="shared" si="8"/>
        <v>0</v>
      </c>
      <c r="M119" s="88"/>
      <c r="N119" s="88"/>
    </row>
    <row r="120" spans="2:14" s="59" customFormat="1" ht="17.25" customHeight="1">
      <c r="B120" s="431"/>
      <c r="K120" s="104"/>
      <c r="L120" s="104"/>
      <c r="M120" s="88"/>
      <c r="N120" s="88"/>
    </row>
    <row r="121" spans="2:14" s="28" customFormat="1" ht="15" customHeight="1">
      <c r="B121" s="565" t="s">
        <v>334</v>
      </c>
      <c r="C121" s="565"/>
      <c r="D121" s="565"/>
      <c r="E121" s="565"/>
      <c r="F121" s="565"/>
      <c r="G121" s="565"/>
      <c r="H121" s="565"/>
      <c r="I121" s="565"/>
      <c r="J121" s="565"/>
      <c r="K121" s="565"/>
      <c r="L121" s="565"/>
      <c r="M121" s="565"/>
      <c r="N121" s="565"/>
    </row>
    <row r="122" spans="2:14" s="28" customFormat="1" ht="15" customHeight="1">
      <c r="B122" s="215"/>
      <c r="C122" s="215"/>
      <c r="D122" s="217"/>
      <c r="E122" s="217"/>
      <c r="F122" s="29"/>
      <c r="G122" s="29"/>
      <c r="H122" s="29"/>
      <c r="I122" s="48"/>
      <c r="J122" s="48"/>
      <c r="K122" s="216"/>
      <c r="L122" s="216"/>
      <c r="M122" s="216"/>
      <c r="N122" s="216"/>
    </row>
    <row r="123" spans="2:14" s="28" customFormat="1" ht="15" customHeight="1">
      <c r="B123" s="174"/>
      <c r="C123" s="100"/>
      <c r="D123" s="100"/>
      <c r="E123" s="100"/>
      <c r="F123" s="29"/>
      <c r="G123" s="29"/>
      <c r="H123" s="29"/>
      <c r="I123" s="539" t="s">
        <v>249</v>
      </c>
      <c r="J123" s="539"/>
      <c r="K123" s="539"/>
      <c r="L123" s="88"/>
      <c r="M123" s="71"/>
      <c r="N123" s="88"/>
    </row>
    <row r="124" spans="2:14" s="28" customFormat="1" ht="15" customHeight="1">
      <c r="B124" s="102" t="s">
        <v>250</v>
      </c>
      <c r="C124" s="101"/>
      <c r="D124" s="563">
        <f>H21</f>
        <v>0</v>
      </c>
      <c r="E124" s="563"/>
      <c r="F124" s="29"/>
      <c r="G124" s="29"/>
      <c r="H124" s="29"/>
      <c r="I124" s="263" t="s">
        <v>245</v>
      </c>
      <c r="J124" s="263" t="s">
        <v>244</v>
      </c>
      <c r="K124" s="101" t="s">
        <v>14</v>
      </c>
      <c r="L124" s="88"/>
      <c r="M124" s="88"/>
      <c r="N124" s="88"/>
    </row>
    <row r="125" spans="2:14" s="28" customFormat="1" ht="15" customHeight="1">
      <c r="B125" s="530"/>
      <c r="C125" s="530"/>
      <c r="D125" s="530"/>
      <c r="E125" s="100"/>
      <c r="F125" s="29"/>
      <c r="G125" s="29"/>
      <c r="H125" s="29"/>
      <c r="I125" s="261"/>
      <c r="J125" s="262"/>
      <c r="K125" s="260">
        <f>SUM(I125:J125)</f>
        <v>0</v>
      </c>
      <c r="L125" s="88"/>
      <c r="M125" s="88"/>
      <c r="N125" s="88"/>
    </row>
    <row r="126" spans="2:14" s="28" customFormat="1" ht="15" customHeight="1" thickBot="1">
      <c r="B126" s="246" t="s">
        <v>332</v>
      </c>
      <c r="C126" s="247"/>
      <c r="D126" s="247"/>
      <c r="E126" s="93"/>
      <c r="F126" s="93"/>
      <c r="G126" s="93"/>
      <c r="H126" s="93"/>
      <c r="I126" s="92"/>
      <c r="J126" s="91"/>
      <c r="K126" s="98"/>
      <c r="L126" s="83"/>
      <c r="M126" s="71"/>
      <c r="N126" s="88"/>
    </row>
    <row r="127" spans="2:14" s="28" customFormat="1" ht="24.75" customHeight="1">
      <c r="B127" s="41" t="s">
        <v>240</v>
      </c>
      <c r="C127" s="516"/>
      <c r="D127" s="516"/>
      <c r="E127" s="517" t="s">
        <v>248</v>
      </c>
      <c r="F127" s="517"/>
      <c r="G127" s="517"/>
      <c r="H127" s="240"/>
      <c r="I127" s="517" t="s">
        <v>247</v>
      </c>
      <c r="J127" s="517"/>
      <c r="K127" s="256"/>
      <c r="L127" s="83"/>
      <c r="M127" s="77"/>
      <c r="N127" s="88"/>
    </row>
    <row r="128" spans="2:14" s="28" customFormat="1" ht="42" customHeight="1">
      <c r="B128" s="106" t="s">
        <v>246</v>
      </c>
      <c r="C128" s="242"/>
      <c r="D128" s="242"/>
      <c r="E128" s="242"/>
      <c r="F128" s="242"/>
      <c r="G128" s="242"/>
      <c r="H128" s="242"/>
      <c r="I128" s="242"/>
      <c r="J128" s="242"/>
      <c r="K128" s="257"/>
      <c r="L128" s="83"/>
      <c r="M128" s="77"/>
      <c r="N128" s="88"/>
    </row>
    <row r="129" spans="2:14" s="28" customFormat="1" ht="15" customHeight="1">
      <c r="B129" s="65" t="s">
        <v>12</v>
      </c>
      <c r="C129" s="242"/>
      <c r="D129" s="242"/>
      <c r="E129" s="244"/>
      <c r="F129" s="244"/>
      <c r="G129" s="244"/>
      <c r="H129" s="244"/>
      <c r="I129" s="244"/>
      <c r="J129" s="244"/>
      <c r="K129" s="243"/>
      <c r="L129" s="83"/>
      <c r="M129" s="77"/>
      <c r="N129" s="88"/>
    </row>
    <row r="130" spans="2:14" s="28" customFormat="1" ht="15" customHeight="1">
      <c r="B130" s="118" t="s">
        <v>254</v>
      </c>
      <c r="C130" s="237"/>
      <c r="D130" s="237"/>
      <c r="E130" s="238"/>
      <c r="F130" s="238"/>
      <c r="G130" s="238"/>
      <c r="H130" s="238"/>
      <c r="I130" s="238"/>
      <c r="J130" s="238"/>
      <c r="K130" s="239"/>
      <c r="L130" s="83"/>
      <c r="M130" s="77"/>
      <c r="N130" s="88"/>
    </row>
    <row r="131" spans="2:14" s="28" customFormat="1" ht="15" customHeight="1">
      <c r="B131" s="119" t="s">
        <v>199</v>
      </c>
      <c r="C131" s="244"/>
      <c r="D131" s="244"/>
      <c r="E131" s="244"/>
      <c r="F131" s="244"/>
      <c r="G131" s="244"/>
      <c r="H131" s="244"/>
      <c r="I131" s="244"/>
      <c r="J131" s="244"/>
      <c r="K131" s="243"/>
      <c r="L131" s="83"/>
      <c r="M131" s="77"/>
      <c r="N131" s="88"/>
    </row>
    <row r="132" spans="2:14" s="28" customFormat="1" ht="15" customHeight="1">
      <c r="B132" s="36" t="s">
        <v>198</v>
      </c>
      <c r="C132" s="161">
        <f>IF(SUM(C129:C131)=0,"",C129-C131)</f>
      </c>
      <c r="D132" s="161">
        <f aca="true" t="shared" si="9" ref="D132:K132">IF(SUM(D129:D131)=0,"",D129-D131)</f>
      </c>
      <c r="E132" s="161">
        <f t="shared" si="9"/>
      </c>
      <c r="F132" s="161">
        <f t="shared" si="9"/>
      </c>
      <c r="G132" s="161">
        <f t="shared" si="9"/>
      </c>
      <c r="H132" s="161">
        <f t="shared" si="9"/>
      </c>
      <c r="I132" s="161">
        <f t="shared" si="9"/>
      </c>
      <c r="J132" s="161">
        <f t="shared" si="9"/>
      </c>
      <c r="K132" s="175">
        <f t="shared" si="9"/>
      </c>
      <c r="L132" s="83"/>
      <c r="M132" s="77"/>
      <c r="N132" s="88"/>
    </row>
    <row r="133" spans="2:14" s="28" customFormat="1" ht="15" customHeight="1">
      <c r="B133" s="334" t="s">
        <v>285</v>
      </c>
      <c r="C133" s="164">
        <f>_xlfn.IFERROR(C131/C129*100,"")</f>
      </c>
      <c r="D133" s="164">
        <f aca="true" t="shared" si="10" ref="D133:K133">_xlfn.IFERROR(D131/D129*100,"")</f>
      </c>
      <c r="E133" s="164">
        <f t="shared" si="10"/>
      </c>
      <c r="F133" s="164">
        <f t="shared" si="10"/>
      </c>
      <c r="G133" s="164">
        <f t="shared" si="10"/>
      </c>
      <c r="H133" s="164">
        <f t="shared" si="10"/>
      </c>
      <c r="I133" s="164">
        <f t="shared" si="10"/>
      </c>
      <c r="J133" s="164">
        <f t="shared" si="10"/>
      </c>
      <c r="K133" s="176">
        <f t="shared" si="10"/>
      </c>
      <c r="L133" s="83"/>
      <c r="M133" s="77"/>
      <c r="N133" s="88"/>
    </row>
    <row r="134" spans="2:14" s="28" customFormat="1" ht="14.25" customHeight="1">
      <c r="B134" s="522" t="s">
        <v>624</v>
      </c>
      <c r="C134" s="527" t="s">
        <v>625</v>
      </c>
      <c r="D134" s="528"/>
      <c r="E134" s="528"/>
      <c r="F134" s="529"/>
      <c r="G134" s="520" t="s">
        <v>197</v>
      </c>
      <c r="H134" s="540" t="s">
        <v>235</v>
      </c>
      <c r="I134" s="540"/>
      <c r="J134" s="540" t="s">
        <v>110</v>
      </c>
      <c r="K134" s="577"/>
      <c r="L134" s="83"/>
      <c r="M134" s="77"/>
      <c r="N134" s="88"/>
    </row>
    <row r="135" spans="2:14" s="28" customFormat="1" ht="27" customHeight="1">
      <c r="B135" s="523"/>
      <c r="C135" s="80" t="s">
        <v>196</v>
      </c>
      <c r="D135" s="80" t="s">
        <v>195</v>
      </c>
      <c r="E135" s="80" t="s">
        <v>194</v>
      </c>
      <c r="F135" s="107" t="s">
        <v>14</v>
      </c>
      <c r="G135" s="520"/>
      <c r="H135" s="78" t="s">
        <v>234</v>
      </c>
      <c r="I135" s="78" t="s">
        <v>233</v>
      </c>
      <c r="J135" s="540"/>
      <c r="K135" s="577"/>
      <c r="L135" s="83"/>
      <c r="M135" s="77"/>
      <c r="N135" s="88"/>
    </row>
    <row r="136" spans="2:14" s="28" customFormat="1" ht="15" customHeight="1" thickBot="1">
      <c r="B136" s="258"/>
      <c r="C136" s="259"/>
      <c r="D136" s="259"/>
      <c r="E136" s="259"/>
      <c r="F136" s="254">
        <f>SUM(C136:E136)</f>
        <v>0</v>
      </c>
      <c r="G136" s="255">
        <f>+B136+F136</f>
        <v>0</v>
      </c>
      <c r="H136" s="177" t="str">
        <f>_xlfn.IFERROR(G136/K127*100,"-")</f>
        <v>-</v>
      </c>
      <c r="I136" s="162" t="str">
        <f>_xlfn.IFERROR(SUMPRODUCT(C133:K133,C130:K130)/SUM(C130:K130),"-")</f>
        <v>-</v>
      </c>
      <c r="J136" s="514"/>
      <c r="K136" s="515"/>
      <c r="L136" s="89"/>
      <c r="M136" s="77"/>
      <c r="N136" s="88"/>
    </row>
    <row r="137" spans="2:14" s="28" customFormat="1" ht="17.25" customHeight="1" thickBot="1">
      <c r="B137" s="245" t="s">
        <v>333</v>
      </c>
      <c r="C137" s="54"/>
      <c r="D137" s="54"/>
      <c r="E137" s="93"/>
      <c r="F137" s="93"/>
      <c r="G137" s="93"/>
      <c r="H137" s="93"/>
      <c r="I137" s="92"/>
      <c r="J137" s="91"/>
      <c r="K137" s="98"/>
      <c r="L137" s="83"/>
      <c r="M137" s="71"/>
      <c r="N137" s="88"/>
    </row>
    <row r="138" spans="2:14" s="28" customFormat="1" ht="24.75" customHeight="1">
      <c r="B138" s="41" t="s">
        <v>240</v>
      </c>
      <c r="C138" s="516"/>
      <c r="D138" s="516"/>
      <c r="E138" s="517" t="s">
        <v>248</v>
      </c>
      <c r="F138" s="517"/>
      <c r="G138" s="517"/>
      <c r="H138" s="240"/>
      <c r="I138" s="517" t="s">
        <v>247</v>
      </c>
      <c r="J138" s="517"/>
      <c r="K138" s="256"/>
      <c r="L138" s="83"/>
      <c r="M138" s="71"/>
      <c r="N138" s="88"/>
    </row>
    <row r="139" spans="2:14" s="28" customFormat="1" ht="42" customHeight="1">
      <c r="B139" s="106" t="s">
        <v>246</v>
      </c>
      <c r="C139" s="242"/>
      <c r="D139" s="242"/>
      <c r="E139" s="242"/>
      <c r="F139" s="242"/>
      <c r="G139" s="242"/>
      <c r="H139" s="242"/>
      <c r="I139" s="242"/>
      <c r="J139" s="242"/>
      <c r="K139" s="257"/>
      <c r="L139" s="83"/>
      <c r="M139" s="71"/>
      <c r="N139" s="88"/>
    </row>
    <row r="140" spans="2:14" s="28" customFormat="1" ht="15" customHeight="1">
      <c r="B140" s="65" t="s">
        <v>12</v>
      </c>
      <c r="C140" s="242"/>
      <c r="D140" s="242"/>
      <c r="E140" s="244"/>
      <c r="F140" s="244"/>
      <c r="G140" s="244"/>
      <c r="H140" s="244"/>
      <c r="I140" s="244"/>
      <c r="J140" s="244"/>
      <c r="K140" s="243"/>
      <c r="L140" s="83"/>
      <c r="M140" s="71"/>
      <c r="N140" s="88"/>
    </row>
    <row r="141" spans="2:14" s="28" customFormat="1" ht="15" customHeight="1">
      <c r="B141" s="118" t="s">
        <v>254</v>
      </c>
      <c r="C141" s="237"/>
      <c r="D141" s="237"/>
      <c r="E141" s="238"/>
      <c r="F141" s="238"/>
      <c r="G141" s="238"/>
      <c r="H141" s="238"/>
      <c r="I141" s="238"/>
      <c r="J141" s="238"/>
      <c r="K141" s="239"/>
      <c r="L141" s="83"/>
      <c r="M141" s="77"/>
      <c r="N141" s="88"/>
    </row>
    <row r="142" spans="2:14" s="28" customFormat="1" ht="15" customHeight="1">
      <c r="B142" s="119" t="s">
        <v>199</v>
      </c>
      <c r="C142" s="244"/>
      <c r="D142" s="244"/>
      <c r="E142" s="244"/>
      <c r="F142" s="244"/>
      <c r="G142" s="244"/>
      <c r="H142" s="244"/>
      <c r="I142" s="244"/>
      <c r="J142" s="244"/>
      <c r="K142" s="243"/>
      <c r="L142" s="83"/>
      <c r="M142" s="71"/>
      <c r="N142" s="88"/>
    </row>
    <row r="143" spans="2:14" s="28" customFormat="1" ht="15" customHeight="1">
      <c r="B143" s="36" t="s">
        <v>198</v>
      </c>
      <c r="C143" s="161">
        <f>IF(SUM(C140:C142)=0,"",C140-C142)</f>
      </c>
      <c r="D143" s="161">
        <f aca="true" t="shared" si="11" ref="D143:K143">IF(SUM(D140:D142)=0,"",D140-D142)</f>
      </c>
      <c r="E143" s="161">
        <f t="shared" si="11"/>
      </c>
      <c r="F143" s="161">
        <f t="shared" si="11"/>
      </c>
      <c r="G143" s="161">
        <f t="shared" si="11"/>
      </c>
      <c r="H143" s="161">
        <f t="shared" si="11"/>
      </c>
      <c r="I143" s="161">
        <f t="shared" si="11"/>
      </c>
      <c r="J143" s="161">
        <f t="shared" si="11"/>
      </c>
      <c r="K143" s="175">
        <f t="shared" si="11"/>
      </c>
      <c r="L143" s="83"/>
      <c r="M143" s="71"/>
      <c r="N143" s="88"/>
    </row>
    <row r="144" spans="2:14" s="28" customFormat="1" ht="15" customHeight="1">
      <c r="B144" s="118" t="s">
        <v>285</v>
      </c>
      <c r="C144" s="164">
        <f>_xlfn.IFERROR(C142/C140*100,"")</f>
      </c>
      <c r="D144" s="164">
        <f aca="true" t="shared" si="12" ref="D144:K144">_xlfn.IFERROR(D142/D140*100,"")</f>
      </c>
      <c r="E144" s="164">
        <f t="shared" si="12"/>
      </c>
      <c r="F144" s="164">
        <f t="shared" si="12"/>
      </c>
      <c r="G144" s="164">
        <f t="shared" si="12"/>
      </c>
      <c r="H144" s="164">
        <f t="shared" si="12"/>
      </c>
      <c r="I144" s="164">
        <f t="shared" si="12"/>
      </c>
      <c r="J144" s="164">
        <f t="shared" si="12"/>
      </c>
      <c r="K144" s="176">
        <f t="shared" si="12"/>
      </c>
      <c r="L144" s="83"/>
      <c r="M144" s="71"/>
      <c r="N144" s="88"/>
    </row>
    <row r="145" spans="2:14" s="28" customFormat="1" ht="14.25" customHeight="1">
      <c r="B145" s="522" t="s">
        <v>624</v>
      </c>
      <c r="C145" s="527" t="s">
        <v>625</v>
      </c>
      <c r="D145" s="528"/>
      <c r="E145" s="528"/>
      <c r="F145" s="529"/>
      <c r="G145" s="520" t="s">
        <v>197</v>
      </c>
      <c r="H145" s="540" t="s">
        <v>235</v>
      </c>
      <c r="I145" s="540"/>
      <c r="J145" s="540" t="s">
        <v>110</v>
      </c>
      <c r="K145" s="577"/>
      <c r="L145" s="83"/>
      <c r="M145" s="71"/>
      <c r="N145" s="88"/>
    </row>
    <row r="146" spans="2:14" s="28" customFormat="1" ht="27" customHeight="1">
      <c r="B146" s="523"/>
      <c r="C146" s="80" t="s">
        <v>196</v>
      </c>
      <c r="D146" s="80" t="s">
        <v>195</v>
      </c>
      <c r="E146" s="80" t="s">
        <v>194</v>
      </c>
      <c r="F146" s="79" t="s">
        <v>14</v>
      </c>
      <c r="G146" s="520"/>
      <c r="H146" s="78" t="s">
        <v>234</v>
      </c>
      <c r="I146" s="78" t="s">
        <v>233</v>
      </c>
      <c r="J146" s="540"/>
      <c r="K146" s="577"/>
      <c r="L146" s="83"/>
      <c r="M146" s="71"/>
      <c r="N146" s="88"/>
    </row>
    <row r="147" spans="2:14" s="28" customFormat="1" ht="15" customHeight="1" thickBot="1">
      <c r="B147" s="258"/>
      <c r="C147" s="259"/>
      <c r="D147" s="259"/>
      <c r="E147" s="259"/>
      <c r="F147" s="254">
        <f>SUM(C147:E147)</f>
        <v>0</v>
      </c>
      <c r="G147" s="255">
        <f>+B147+F147</f>
        <v>0</v>
      </c>
      <c r="H147" s="177" t="str">
        <f>_xlfn.IFERROR(G147/K138*100,"-")</f>
        <v>-</v>
      </c>
      <c r="I147" s="162" t="str">
        <f>_xlfn.IFERROR(SUMPRODUCT(C144:K144,C141:K141)/SUM(C141:K141),"-")</f>
        <v>-</v>
      </c>
      <c r="J147" s="514"/>
      <c r="K147" s="515"/>
      <c r="L147" s="89"/>
      <c r="M147" s="71"/>
      <c r="N147" s="88"/>
    </row>
    <row r="148" spans="2:14" s="28" customFormat="1" ht="15" customHeight="1">
      <c r="B148" s="178"/>
      <c r="C148" s="93"/>
      <c r="D148" s="93"/>
      <c r="E148" s="93"/>
      <c r="F148" s="92"/>
      <c r="G148" s="91"/>
      <c r="H148" s="72"/>
      <c r="I148" s="72"/>
      <c r="J148" s="71"/>
      <c r="K148" s="71"/>
      <c r="L148" s="89"/>
      <c r="M148" s="29"/>
      <c r="N148" s="88"/>
    </row>
    <row r="149" spans="2:14" s="28" customFormat="1" ht="15" customHeight="1">
      <c r="B149" s="565" t="s">
        <v>335</v>
      </c>
      <c r="C149" s="565"/>
      <c r="D149" s="565"/>
      <c r="E149" s="565"/>
      <c r="F149" s="565"/>
      <c r="G149" s="565"/>
      <c r="H149" s="565"/>
      <c r="I149" s="565"/>
      <c r="J149" s="565"/>
      <c r="K149" s="565"/>
      <c r="L149" s="565"/>
      <c r="M149" s="565"/>
      <c r="N149" s="565"/>
    </row>
    <row r="150" spans="2:14" s="28" customFormat="1" ht="15" customHeight="1" thickBot="1">
      <c r="B150" s="245" t="s">
        <v>332</v>
      </c>
      <c r="C150" s="93"/>
      <c r="D150" s="93"/>
      <c r="E150" s="93"/>
      <c r="F150" s="92"/>
      <c r="G150" s="91"/>
      <c r="H150" s="72"/>
      <c r="I150" s="72"/>
      <c r="J150" s="71"/>
      <c r="K150" s="71"/>
      <c r="L150" s="89"/>
      <c r="M150" s="71"/>
      <c r="N150" s="88"/>
    </row>
    <row r="151" spans="2:14" s="28" customFormat="1" ht="15.75">
      <c r="B151" s="655" t="s">
        <v>243</v>
      </c>
      <c r="C151" s="622"/>
      <c r="D151" s="622"/>
      <c r="E151" s="622"/>
      <c r="F151" s="622"/>
      <c r="G151" s="622"/>
      <c r="H151" s="518" t="s">
        <v>110</v>
      </c>
      <c r="I151" s="519"/>
      <c r="J151" s="97"/>
      <c r="K151" s="43"/>
      <c r="L151" s="89"/>
      <c r="M151" s="71"/>
      <c r="N151" s="88"/>
    </row>
    <row r="152" spans="2:14" s="28" customFormat="1" ht="12.75" customHeight="1">
      <c r="B152" s="522" t="s">
        <v>624</v>
      </c>
      <c r="C152" s="527" t="s">
        <v>625</v>
      </c>
      <c r="D152" s="528"/>
      <c r="E152" s="528"/>
      <c r="F152" s="529"/>
      <c r="G152" s="520" t="s">
        <v>197</v>
      </c>
      <c r="H152" s="520"/>
      <c r="I152" s="521"/>
      <c r="J152" s="627"/>
      <c r="K152" s="627"/>
      <c r="L152" s="89"/>
      <c r="M152" s="71"/>
      <c r="N152" s="88"/>
    </row>
    <row r="153" spans="2:14" s="28" customFormat="1" ht="24" customHeight="1">
      <c r="B153" s="523"/>
      <c r="C153" s="80" t="s">
        <v>196</v>
      </c>
      <c r="D153" s="80" t="s">
        <v>195</v>
      </c>
      <c r="E153" s="80" t="s">
        <v>194</v>
      </c>
      <c r="F153" s="79" t="s">
        <v>14</v>
      </c>
      <c r="G153" s="520"/>
      <c r="H153" s="520"/>
      <c r="I153" s="521"/>
      <c r="J153" s="627"/>
      <c r="K153" s="627"/>
      <c r="L153" s="89"/>
      <c r="M153" s="71"/>
      <c r="N153" s="88"/>
    </row>
    <row r="154" spans="2:14" s="28" customFormat="1" ht="15" customHeight="1" thickBot="1">
      <c r="B154" s="258"/>
      <c r="C154" s="259"/>
      <c r="D154" s="259"/>
      <c r="E154" s="259"/>
      <c r="F154" s="254">
        <f>SUM(C154:E154)</f>
        <v>0</v>
      </c>
      <c r="G154" s="255">
        <f>+B154+F154</f>
        <v>0</v>
      </c>
      <c r="H154" s="618"/>
      <c r="I154" s="619"/>
      <c r="J154" s="627"/>
      <c r="K154" s="627"/>
      <c r="L154" s="89"/>
      <c r="M154" s="71"/>
      <c r="N154" s="88"/>
    </row>
    <row r="155" spans="2:14" s="28" customFormat="1" ht="15" customHeight="1" thickBot="1">
      <c r="B155" s="245" t="s">
        <v>333</v>
      </c>
      <c r="C155" s="93"/>
      <c r="D155" s="93"/>
      <c r="E155" s="93"/>
      <c r="F155" s="92"/>
      <c r="G155" s="91"/>
      <c r="H155" s="72"/>
      <c r="I155" s="72"/>
      <c r="J155" s="71"/>
      <c r="K155" s="71"/>
      <c r="L155" s="89"/>
      <c r="M155" s="71"/>
      <c r="N155" s="88"/>
    </row>
    <row r="156" spans="2:14" s="28" customFormat="1" ht="15" customHeight="1">
      <c r="B156" s="655" t="s">
        <v>243</v>
      </c>
      <c r="C156" s="622"/>
      <c r="D156" s="622"/>
      <c r="E156" s="622"/>
      <c r="F156" s="622"/>
      <c r="G156" s="622"/>
      <c r="H156" s="518" t="s">
        <v>110</v>
      </c>
      <c r="I156" s="519"/>
      <c r="J156" s="71"/>
      <c r="K156" s="71"/>
      <c r="L156" s="89"/>
      <c r="M156" s="71"/>
      <c r="N156" s="88"/>
    </row>
    <row r="157" spans="2:14" s="28" customFormat="1" ht="15" customHeight="1">
      <c r="B157" s="522" t="s">
        <v>624</v>
      </c>
      <c r="C157" s="527" t="s">
        <v>625</v>
      </c>
      <c r="D157" s="528"/>
      <c r="E157" s="528"/>
      <c r="F157" s="529"/>
      <c r="G157" s="520" t="s">
        <v>197</v>
      </c>
      <c r="H157" s="520"/>
      <c r="I157" s="521"/>
      <c r="J157" s="71"/>
      <c r="K157" s="71"/>
      <c r="L157" s="89"/>
      <c r="M157" s="71"/>
      <c r="N157" s="88"/>
    </row>
    <row r="158" spans="2:14" s="28" customFormat="1" ht="24.75" customHeight="1">
      <c r="B158" s="523"/>
      <c r="C158" s="80" t="s">
        <v>196</v>
      </c>
      <c r="D158" s="80" t="s">
        <v>195</v>
      </c>
      <c r="E158" s="80" t="s">
        <v>194</v>
      </c>
      <c r="F158" s="79" t="s">
        <v>14</v>
      </c>
      <c r="G158" s="520"/>
      <c r="H158" s="520"/>
      <c r="I158" s="521"/>
      <c r="J158" s="71"/>
      <c r="K158" s="71"/>
      <c r="L158" s="89"/>
      <c r="M158" s="71"/>
      <c r="N158" s="88"/>
    </row>
    <row r="159" spans="2:14" s="28" customFormat="1" ht="15" customHeight="1" thickBot="1">
      <c r="B159" s="258"/>
      <c r="C159" s="259"/>
      <c r="D159" s="259"/>
      <c r="E159" s="259"/>
      <c r="F159" s="254">
        <f>SUM(C159:E159)</f>
        <v>0</v>
      </c>
      <c r="G159" s="255">
        <f>+B159+F159</f>
        <v>0</v>
      </c>
      <c r="H159" s="618"/>
      <c r="I159" s="619"/>
      <c r="J159" s="71"/>
      <c r="K159" s="71"/>
      <c r="L159" s="89"/>
      <c r="M159" s="71"/>
      <c r="N159" s="88"/>
    </row>
    <row r="160" spans="2:14" s="28" customFormat="1" ht="17.25" customHeight="1">
      <c r="B160" s="565" t="s">
        <v>336</v>
      </c>
      <c r="C160" s="565"/>
      <c r="D160" s="565"/>
      <c r="E160" s="565"/>
      <c r="F160" s="565"/>
      <c r="G160" s="565"/>
      <c r="H160" s="565"/>
      <c r="I160" s="565"/>
      <c r="J160" s="565"/>
      <c r="K160" s="565"/>
      <c r="L160" s="565"/>
      <c r="M160" s="565"/>
      <c r="N160" s="565"/>
    </row>
    <row r="161" spans="2:14" s="28" customFormat="1" ht="17.25" customHeight="1" thickBot="1">
      <c r="B161" s="178"/>
      <c r="C161" s="93"/>
      <c r="D161" s="93"/>
      <c r="E161" s="93"/>
      <c r="F161" s="92"/>
      <c r="G161" s="91"/>
      <c r="H161" s="90"/>
      <c r="I161" s="90"/>
      <c r="J161" s="71"/>
      <c r="K161" s="71"/>
      <c r="L161" s="89"/>
      <c r="M161" s="71"/>
      <c r="N161" s="88"/>
    </row>
    <row r="162" spans="2:14" s="28" customFormat="1" ht="17.25" customHeight="1">
      <c r="B162" s="620" t="s">
        <v>242</v>
      </c>
      <c r="C162" s="621"/>
      <c r="D162" s="621"/>
      <c r="E162" s="621"/>
      <c r="F162" s="621"/>
      <c r="G162" s="622"/>
      <c r="H162" s="518" t="s">
        <v>110</v>
      </c>
      <c r="I162" s="519"/>
      <c r="J162" s="71"/>
      <c r="K162" s="71"/>
      <c r="L162" s="89"/>
      <c r="M162" s="71"/>
      <c r="N162" s="88"/>
    </row>
    <row r="163" spans="2:14" s="28" customFormat="1" ht="17.25" customHeight="1">
      <c r="B163" s="522" t="s">
        <v>624</v>
      </c>
      <c r="C163" s="527" t="s">
        <v>625</v>
      </c>
      <c r="D163" s="528"/>
      <c r="E163" s="528"/>
      <c r="F163" s="529"/>
      <c r="G163" s="520" t="s">
        <v>197</v>
      </c>
      <c r="H163" s="520"/>
      <c r="I163" s="521"/>
      <c r="J163" s="71"/>
      <c r="K163" s="71"/>
      <c r="L163" s="89"/>
      <c r="M163" s="71"/>
      <c r="N163" s="88"/>
    </row>
    <row r="164" spans="2:14" s="28" customFormat="1" ht="20.25" customHeight="1">
      <c r="B164" s="523"/>
      <c r="C164" s="80" t="s">
        <v>196</v>
      </c>
      <c r="D164" s="80" t="s">
        <v>195</v>
      </c>
      <c r="E164" s="80" t="s">
        <v>194</v>
      </c>
      <c r="F164" s="325" t="s">
        <v>14</v>
      </c>
      <c r="G164" s="520"/>
      <c r="H164" s="520"/>
      <c r="I164" s="521"/>
      <c r="J164" s="71"/>
      <c r="K164" s="71"/>
      <c r="L164" s="89"/>
      <c r="M164" s="71"/>
      <c r="N164" s="88"/>
    </row>
    <row r="165" spans="2:14" s="28" customFormat="1" ht="17.25" customHeight="1" thickBot="1">
      <c r="B165" s="258"/>
      <c r="C165" s="259"/>
      <c r="D165" s="259"/>
      <c r="E165" s="259"/>
      <c r="F165" s="254">
        <f>SUM(C165:E165)</f>
        <v>0</v>
      </c>
      <c r="G165" s="255">
        <f>+B165+F165</f>
        <v>0</v>
      </c>
      <c r="H165" s="618"/>
      <c r="I165" s="619"/>
      <c r="J165" s="71"/>
      <c r="K165" s="71"/>
      <c r="L165" s="89"/>
      <c r="M165" s="71"/>
      <c r="N165" s="88"/>
    </row>
    <row r="166" spans="2:14" s="28" customFormat="1" ht="17.25" customHeight="1">
      <c r="B166" s="93"/>
      <c r="C166" s="93"/>
      <c r="D166" s="93"/>
      <c r="E166" s="93"/>
      <c r="F166" s="92"/>
      <c r="G166" s="91"/>
      <c r="H166" s="90"/>
      <c r="I166" s="90"/>
      <c r="J166" s="71"/>
      <c r="K166" s="71"/>
      <c r="L166" s="89"/>
      <c r="M166" s="71"/>
      <c r="N166" s="88"/>
    </row>
    <row r="167" spans="2:14" s="28" customFormat="1" ht="17.25" customHeight="1">
      <c r="B167" s="565" t="s">
        <v>337</v>
      </c>
      <c r="C167" s="565"/>
      <c r="D167" s="565"/>
      <c r="E167" s="565"/>
      <c r="F167" s="565"/>
      <c r="G167" s="565"/>
      <c r="H167" s="565"/>
      <c r="I167" s="565"/>
      <c r="J167" s="565"/>
      <c r="K167" s="565"/>
      <c r="L167" s="565"/>
      <c r="M167" s="565"/>
      <c r="N167" s="565"/>
    </row>
    <row r="168" spans="2:14" s="28" customFormat="1" ht="17.25" customHeight="1" thickBot="1">
      <c r="B168" s="648"/>
      <c r="C168" s="648"/>
      <c r="D168" s="96"/>
      <c r="E168" s="96"/>
      <c r="F168" s="96"/>
      <c r="G168" s="95"/>
      <c r="H168" s="95"/>
      <c r="I168" s="90"/>
      <c r="J168" s="71"/>
      <c r="K168" s="71"/>
      <c r="L168" s="89"/>
      <c r="M168" s="71"/>
      <c r="N168" s="88"/>
    </row>
    <row r="169" spans="2:14" s="28" customFormat="1" ht="39.75" customHeight="1">
      <c r="B169" s="264"/>
      <c r="C169" s="213" t="s">
        <v>340</v>
      </c>
      <c r="D169" s="213" t="s">
        <v>339</v>
      </c>
      <c r="E169" s="213" t="s">
        <v>338</v>
      </c>
      <c r="F169" s="651" t="s">
        <v>14</v>
      </c>
      <c r="G169" s="652"/>
      <c r="H169" s="29"/>
      <c r="I169" s="90"/>
      <c r="J169" s="71"/>
      <c r="K169" s="71"/>
      <c r="L169" s="89"/>
      <c r="M169" s="71"/>
      <c r="N169" s="88"/>
    </row>
    <row r="170" spans="2:14" s="28" customFormat="1" ht="17.25" customHeight="1" thickBot="1">
      <c r="B170" s="265" t="s">
        <v>237</v>
      </c>
      <c r="C170" s="266">
        <f>+H16</f>
        <v>0</v>
      </c>
      <c r="D170" s="266">
        <f>+H17</f>
        <v>0</v>
      </c>
      <c r="E170" s="266">
        <f>+H18</f>
        <v>0</v>
      </c>
      <c r="F170" s="653">
        <f>SUM(C170:E170)</f>
        <v>0</v>
      </c>
      <c r="G170" s="654"/>
      <c r="H170" s="94"/>
      <c r="I170" s="90"/>
      <c r="J170" s="71"/>
      <c r="K170" s="71"/>
      <c r="L170" s="89"/>
      <c r="M170" s="71"/>
      <c r="N170" s="88"/>
    </row>
    <row r="171" spans="2:14" s="28" customFormat="1" ht="17.25" customHeight="1" thickBot="1">
      <c r="B171" s="614" t="s">
        <v>291</v>
      </c>
      <c r="C171" s="615"/>
      <c r="D171" s="615"/>
      <c r="E171" s="615"/>
      <c r="F171" s="615"/>
      <c r="G171" s="615"/>
      <c r="H171" s="615"/>
      <c r="I171" s="615"/>
      <c r="J171" s="71"/>
      <c r="K171" s="71"/>
      <c r="L171" s="89"/>
      <c r="M171" s="71"/>
      <c r="N171" s="88"/>
    </row>
    <row r="172" spans="2:14" s="28" customFormat="1" ht="17.25" customHeight="1">
      <c r="B172" s="623" t="s">
        <v>624</v>
      </c>
      <c r="C172" s="624" t="s">
        <v>625</v>
      </c>
      <c r="D172" s="625"/>
      <c r="E172" s="625"/>
      <c r="F172" s="626"/>
      <c r="G172" s="518" t="s">
        <v>197</v>
      </c>
      <c r="H172" s="518"/>
      <c r="I172" s="649" t="s">
        <v>289</v>
      </c>
      <c r="J172" s="71"/>
      <c r="K172" s="71"/>
      <c r="L172" s="89"/>
      <c r="M172" s="71"/>
      <c r="N172" s="88"/>
    </row>
    <row r="173" spans="2:14" s="28" customFormat="1" ht="21.75" customHeight="1">
      <c r="B173" s="523"/>
      <c r="C173" s="80" t="s">
        <v>196</v>
      </c>
      <c r="D173" s="80" t="s">
        <v>195</v>
      </c>
      <c r="E173" s="80" t="s">
        <v>194</v>
      </c>
      <c r="F173" s="79" t="s">
        <v>14</v>
      </c>
      <c r="G173" s="520"/>
      <c r="H173" s="520"/>
      <c r="I173" s="650"/>
      <c r="J173" s="71"/>
      <c r="K173" s="71"/>
      <c r="L173" s="89"/>
      <c r="M173" s="71"/>
      <c r="N173" s="88"/>
    </row>
    <row r="174" spans="2:14" s="28" customFormat="1" ht="17.25" customHeight="1" thickBot="1">
      <c r="B174" s="258"/>
      <c r="C174" s="259"/>
      <c r="D174" s="259"/>
      <c r="E174" s="259"/>
      <c r="F174" s="254">
        <f>SUM(C174:E174)</f>
        <v>0</v>
      </c>
      <c r="G174" s="687">
        <f>+B174+F174</f>
        <v>0</v>
      </c>
      <c r="H174" s="687"/>
      <c r="I174" s="267" t="str">
        <f>_xlfn.IFERROR(G174/F170*100,"-")</f>
        <v>-</v>
      </c>
      <c r="J174" s="71"/>
      <c r="K174" s="71"/>
      <c r="L174" s="89"/>
      <c r="M174" s="71"/>
      <c r="N174" s="88"/>
    </row>
    <row r="175" spans="2:14" s="28" customFormat="1" ht="17.25" customHeight="1">
      <c r="B175" s="93"/>
      <c r="C175" s="93"/>
      <c r="D175" s="93"/>
      <c r="E175" s="93"/>
      <c r="F175" s="92"/>
      <c r="G175" s="91"/>
      <c r="H175" s="90"/>
      <c r="I175" s="90"/>
      <c r="J175" s="71"/>
      <c r="K175" s="71"/>
      <c r="L175" s="89"/>
      <c r="M175" s="71"/>
      <c r="N175" s="88"/>
    </row>
    <row r="176" spans="2:14" s="28" customFormat="1" ht="17.25" customHeight="1">
      <c r="B176" s="565" t="s">
        <v>341</v>
      </c>
      <c r="C176" s="565"/>
      <c r="D176" s="565"/>
      <c r="E176" s="565"/>
      <c r="F176" s="565"/>
      <c r="G176" s="565"/>
      <c r="H176" s="565"/>
      <c r="I176" s="565"/>
      <c r="J176" s="565"/>
      <c r="K176" s="565"/>
      <c r="L176" s="565"/>
      <c r="M176" s="565"/>
      <c r="N176" s="565"/>
    </row>
    <row r="177" spans="2:14" s="28" customFormat="1" ht="17.25" customHeight="1" thickBot="1">
      <c r="B177" s="268"/>
      <c r="C177" s="268"/>
      <c r="D177" s="43"/>
      <c r="E177" s="43"/>
      <c r="F177" s="48"/>
      <c r="G177" s="43"/>
      <c r="H177" s="43"/>
      <c r="I177" s="43"/>
      <c r="J177" s="43"/>
      <c r="K177" s="43"/>
      <c r="L177" s="48"/>
      <c r="M177" s="48"/>
      <c r="N177" s="48"/>
    </row>
    <row r="178" spans="2:14" s="28" customFormat="1" ht="27.75" customHeight="1">
      <c r="B178" s="41" t="s">
        <v>240</v>
      </c>
      <c r="C178" s="561"/>
      <c r="D178" s="562"/>
      <c r="E178" s="40" t="s">
        <v>202</v>
      </c>
      <c r="F178" s="608"/>
      <c r="G178" s="609"/>
      <c r="H178" s="170" t="s">
        <v>239</v>
      </c>
      <c r="I178" s="273"/>
      <c r="J178" s="170" t="s">
        <v>201</v>
      </c>
      <c r="K178" s="273"/>
      <c r="L178" s="40" t="s">
        <v>282</v>
      </c>
      <c r="M178" s="594"/>
      <c r="N178" s="596"/>
    </row>
    <row r="179" spans="2:14" s="28" customFormat="1" ht="75" customHeight="1">
      <c r="B179" s="166" t="s">
        <v>238</v>
      </c>
      <c r="C179" s="242"/>
      <c r="D179" s="242"/>
      <c r="E179" s="242"/>
      <c r="F179" s="242"/>
      <c r="G179" s="242"/>
      <c r="H179" s="274"/>
      <c r="I179" s="274"/>
      <c r="J179" s="274"/>
      <c r="K179" s="233"/>
      <c r="L179" s="233"/>
      <c r="M179" s="590" t="s">
        <v>110</v>
      </c>
      <c r="N179" s="591"/>
    </row>
    <row r="180" spans="2:14" s="28" customFormat="1" ht="17.25" customHeight="1">
      <c r="B180" s="165" t="s">
        <v>12</v>
      </c>
      <c r="C180" s="242"/>
      <c r="D180" s="242"/>
      <c r="E180" s="244"/>
      <c r="F180" s="244"/>
      <c r="G180" s="244"/>
      <c r="H180" s="275"/>
      <c r="I180" s="275"/>
      <c r="J180" s="276"/>
      <c r="K180" s="276"/>
      <c r="L180" s="276"/>
      <c r="M180" s="592"/>
      <c r="N180" s="593"/>
    </row>
    <row r="181" spans="2:14" s="28" customFormat="1" ht="17.25" customHeight="1" thickBot="1">
      <c r="B181" s="84" t="s">
        <v>237</v>
      </c>
      <c r="C181" s="237"/>
      <c r="D181" s="237"/>
      <c r="E181" s="238"/>
      <c r="F181" s="238"/>
      <c r="G181" s="238"/>
      <c r="H181" s="277"/>
      <c r="I181" s="277"/>
      <c r="J181" s="278"/>
      <c r="K181" s="278"/>
      <c r="L181" s="278"/>
      <c r="M181" s="592"/>
      <c r="N181" s="593"/>
    </row>
    <row r="182" spans="2:14" s="28" customFormat="1" ht="17.25" customHeight="1">
      <c r="B182" s="36" t="s">
        <v>199</v>
      </c>
      <c r="C182" s="244"/>
      <c r="D182" s="244"/>
      <c r="E182" s="244"/>
      <c r="F182" s="244"/>
      <c r="G182" s="244"/>
      <c r="H182" s="275"/>
      <c r="I182" s="275"/>
      <c r="J182" s="276"/>
      <c r="K182" s="276"/>
      <c r="L182" s="276"/>
      <c r="M182" s="592"/>
      <c r="N182" s="593"/>
    </row>
    <row r="183" spans="2:14" s="28" customFormat="1" ht="17.25" customHeight="1">
      <c r="B183" s="36" t="s">
        <v>198</v>
      </c>
      <c r="C183" s="87">
        <f>C180-C182</f>
        <v>0</v>
      </c>
      <c r="D183" s="87">
        <f>D180-D182</f>
        <v>0</v>
      </c>
      <c r="E183" s="87">
        <f>E180-E182</f>
        <v>0</v>
      </c>
      <c r="F183" s="87">
        <f>F180-F182</f>
        <v>0</v>
      </c>
      <c r="G183" s="87">
        <f>G180-G182</f>
        <v>0</v>
      </c>
      <c r="H183" s="86">
        <f>+H180-H182</f>
        <v>0</v>
      </c>
      <c r="I183" s="86">
        <f>+I180-I182</f>
        <v>0</v>
      </c>
      <c r="J183" s="86">
        <f>+J180-J182</f>
        <v>0</v>
      </c>
      <c r="K183" s="86">
        <f>+K180-K182</f>
        <v>0</v>
      </c>
      <c r="L183" s="85">
        <f>+L180-L182</f>
        <v>0</v>
      </c>
      <c r="M183" s="592"/>
      <c r="N183" s="593"/>
    </row>
    <row r="184" spans="2:14" s="28" customFormat="1" ht="17.25" customHeight="1" thickBot="1">
      <c r="B184" s="84" t="s">
        <v>290</v>
      </c>
      <c r="C184" s="181">
        <f>_xlfn.IFERROR(C182/C180*100,"")</f>
      </c>
      <c r="D184" s="181">
        <f aca="true" t="shared" si="13" ref="D184:L184">_xlfn.IFERROR(D182/D180*100,"")</f>
      </c>
      <c r="E184" s="181">
        <f t="shared" si="13"/>
      </c>
      <c r="F184" s="181">
        <f t="shared" si="13"/>
      </c>
      <c r="G184" s="181">
        <f t="shared" si="13"/>
      </c>
      <c r="H184" s="181">
        <f t="shared" si="13"/>
      </c>
      <c r="I184" s="181">
        <f t="shared" si="13"/>
      </c>
      <c r="J184" s="181">
        <f t="shared" si="13"/>
      </c>
      <c r="K184" s="181">
        <f t="shared" si="13"/>
      </c>
      <c r="L184" s="181">
        <f t="shared" si="13"/>
      </c>
      <c r="M184" s="688"/>
      <c r="N184" s="689"/>
    </row>
    <row r="185" spans="2:14" s="82" customFormat="1" ht="17.25" customHeight="1" thickBot="1">
      <c r="B185" s="691" t="s">
        <v>236</v>
      </c>
      <c r="C185" s="691"/>
      <c r="D185" s="691"/>
      <c r="E185" s="691"/>
      <c r="F185" s="691"/>
      <c r="G185" s="691"/>
      <c r="H185" s="69"/>
      <c r="I185" s="69"/>
      <c r="J185" s="69"/>
      <c r="K185" s="72"/>
      <c r="L185" s="83"/>
      <c r="M185" s="72"/>
      <c r="N185" s="83"/>
    </row>
    <row r="186" spans="2:14" s="82" customFormat="1" ht="17.25" customHeight="1">
      <c r="B186" s="623" t="s">
        <v>624</v>
      </c>
      <c r="C186" s="624" t="s">
        <v>625</v>
      </c>
      <c r="D186" s="625"/>
      <c r="E186" s="625"/>
      <c r="F186" s="626"/>
      <c r="G186" s="636" t="s">
        <v>197</v>
      </c>
      <c r="H186" s="518" t="s">
        <v>235</v>
      </c>
      <c r="I186" s="518"/>
      <c r="J186" s="518" t="s">
        <v>110</v>
      </c>
      <c r="K186" s="519"/>
      <c r="L186" s="83"/>
      <c r="M186" s="72"/>
      <c r="N186" s="83"/>
    </row>
    <row r="187" spans="2:14" s="82" customFormat="1" ht="51.75" customHeight="1">
      <c r="B187" s="523"/>
      <c r="C187" s="80" t="s">
        <v>196</v>
      </c>
      <c r="D187" s="80" t="s">
        <v>195</v>
      </c>
      <c r="E187" s="80" t="s">
        <v>194</v>
      </c>
      <c r="F187" s="79" t="s">
        <v>14</v>
      </c>
      <c r="G187" s="526"/>
      <c r="H187" s="168" t="s">
        <v>234</v>
      </c>
      <c r="I187" s="168" t="s">
        <v>233</v>
      </c>
      <c r="J187" s="520"/>
      <c r="K187" s="521"/>
      <c r="L187" s="83"/>
      <c r="M187" s="72"/>
      <c r="N187" s="83"/>
    </row>
    <row r="188" spans="2:14" s="68" customFormat="1" ht="17.25" customHeight="1" thickBot="1">
      <c r="B188" s="279"/>
      <c r="C188" s="280"/>
      <c r="D188" s="280"/>
      <c r="E188" s="280"/>
      <c r="F188" s="269">
        <f>SUM(C188:E188)</f>
        <v>0</v>
      </c>
      <c r="G188" s="272">
        <f>+B188+F188</f>
        <v>0</v>
      </c>
      <c r="H188" s="270" t="str">
        <f>_xlfn.IFERROR(G188/K178*100,"-")</f>
        <v>-</v>
      </c>
      <c r="I188" s="271" t="str">
        <f>_xlfn.IFERROR(SUMPRODUCT(C184:L184,C181:L181)/SUM(C181:L181),"-")</f>
        <v>-</v>
      </c>
      <c r="J188" s="514"/>
      <c r="K188" s="515"/>
      <c r="L188" s="69"/>
      <c r="M188" s="70"/>
      <c r="N188" s="69"/>
    </row>
    <row r="189" spans="2:14" s="68" customFormat="1" ht="17.25" customHeight="1">
      <c r="B189" s="75"/>
      <c r="C189" s="75"/>
      <c r="D189" s="75"/>
      <c r="E189" s="75"/>
      <c r="F189" s="75"/>
      <c r="G189" s="74"/>
      <c r="H189" s="81"/>
      <c r="I189" s="72"/>
      <c r="J189" s="71"/>
      <c r="K189" s="71"/>
      <c r="L189" s="69"/>
      <c r="M189" s="70"/>
      <c r="N189" s="69"/>
    </row>
    <row r="190" spans="2:14" s="68" customFormat="1" ht="17.25" customHeight="1">
      <c r="B190" s="75"/>
      <c r="C190" s="75"/>
      <c r="D190" s="75"/>
      <c r="E190" s="75"/>
      <c r="F190" s="75"/>
      <c r="G190" s="74"/>
      <c r="H190" s="73"/>
      <c r="I190" s="72"/>
      <c r="J190" s="71"/>
      <c r="K190" s="71"/>
      <c r="L190" s="69"/>
      <c r="M190" s="70"/>
      <c r="N190" s="69"/>
    </row>
    <row r="191" spans="2:14" s="28" customFormat="1" ht="17.25" customHeight="1">
      <c r="B191" s="564" t="s">
        <v>778</v>
      </c>
      <c r="C191" s="564"/>
      <c r="D191" s="564"/>
      <c r="E191" s="564"/>
      <c r="F191" s="564"/>
      <c r="G191" s="564"/>
      <c r="H191" s="564"/>
      <c r="I191" s="564"/>
      <c r="J191" s="564"/>
      <c r="K191" s="564"/>
      <c r="L191" s="564"/>
      <c r="M191" s="564"/>
      <c r="N191" s="564"/>
    </row>
    <row r="192" spans="2:14" s="28" customFormat="1" ht="17.25" customHeight="1" thickBot="1">
      <c r="B192" s="29"/>
      <c r="C192" s="29"/>
      <c r="D192" s="56"/>
      <c r="E192" s="56"/>
      <c r="F192" s="56"/>
      <c r="G192" s="56"/>
      <c r="H192" s="57"/>
      <c r="I192" s="56"/>
      <c r="J192" s="54"/>
      <c r="K192" s="55"/>
      <c r="L192" s="54"/>
      <c r="M192" s="53"/>
      <c r="N192" s="53"/>
    </row>
    <row r="193" spans="2:15" s="28" customFormat="1" ht="17.25" customHeight="1">
      <c r="B193" s="637" t="s">
        <v>231</v>
      </c>
      <c r="C193" s="638"/>
      <c r="D193" s="641" t="s">
        <v>230</v>
      </c>
      <c r="E193" s="633" t="s">
        <v>300</v>
      </c>
      <c r="F193" s="573" t="s">
        <v>232</v>
      </c>
      <c r="G193" s="574"/>
      <c r="H193" s="574"/>
      <c r="I193" s="574"/>
      <c r="J193" s="574"/>
      <c r="K193" s="575"/>
      <c r="L193" s="646" t="s">
        <v>295</v>
      </c>
      <c r="M193" s="616" t="s">
        <v>28</v>
      </c>
      <c r="N193" s="617"/>
      <c r="O193" s="67"/>
    </row>
    <row r="194" spans="2:14" s="28" customFormat="1" ht="17.25" customHeight="1">
      <c r="B194" s="639"/>
      <c r="C194" s="640"/>
      <c r="D194" s="642"/>
      <c r="E194" s="634"/>
      <c r="F194" s="525" t="s">
        <v>624</v>
      </c>
      <c r="G194" s="527" t="s">
        <v>625</v>
      </c>
      <c r="H194" s="528"/>
      <c r="I194" s="528"/>
      <c r="J194" s="529"/>
      <c r="K194" s="520" t="s">
        <v>299</v>
      </c>
      <c r="L194" s="647"/>
      <c r="M194" s="643" t="s">
        <v>292</v>
      </c>
      <c r="N194" s="576" t="s">
        <v>293</v>
      </c>
    </row>
    <row r="195" spans="2:16" s="28" customFormat="1" ht="33.75" customHeight="1">
      <c r="B195" s="639"/>
      <c r="C195" s="640"/>
      <c r="D195" s="642"/>
      <c r="E195" s="635"/>
      <c r="F195" s="526"/>
      <c r="G195" s="80" t="s">
        <v>297</v>
      </c>
      <c r="H195" s="80" t="s">
        <v>296</v>
      </c>
      <c r="I195" s="80" t="s">
        <v>298</v>
      </c>
      <c r="J195" s="194" t="s">
        <v>14</v>
      </c>
      <c r="K195" s="520"/>
      <c r="L195" s="647"/>
      <c r="M195" s="643"/>
      <c r="N195" s="576"/>
      <c r="P195" s="189"/>
    </row>
    <row r="196" spans="2:14" s="28" customFormat="1" ht="17.25" customHeight="1">
      <c r="B196" s="566" t="s">
        <v>228</v>
      </c>
      <c r="C196" s="567"/>
      <c r="D196" s="567"/>
      <c r="E196" s="567"/>
      <c r="F196" s="567"/>
      <c r="G196" s="567"/>
      <c r="H196" s="567"/>
      <c r="I196" s="567"/>
      <c r="J196" s="567"/>
      <c r="K196" s="567"/>
      <c r="L196" s="567"/>
      <c r="M196" s="567"/>
      <c r="N196" s="568"/>
    </row>
    <row r="197" spans="2:16" s="28" customFormat="1" ht="30" customHeight="1">
      <c r="B197" s="612" t="s">
        <v>701</v>
      </c>
      <c r="C197" s="613"/>
      <c r="D197" s="188">
        <f>I56</f>
        <v>0</v>
      </c>
      <c r="E197" s="188">
        <f>H56</f>
        <v>0</v>
      </c>
      <c r="F197" s="454">
        <f>'A.2 NCBs'!E310</f>
        <v>0</v>
      </c>
      <c r="G197" s="186">
        <f>'A.2 NCBs'!F310</f>
        <v>0</v>
      </c>
      <c r="H197" s="186">
        <f>'A.2 NCBs'!G310</f>
        <v>0</v>
      </c>
      <c r="I197" s="186">
        <f>'A.2 NCBs'!H310</f>
        <v>0</v>
      </c>
      <c r="J197" s="186">
        <f>SUM(G197:I197)</f>
        <v>0</v>
      </c>
      <c r="K197" s="186">
        <f>+F197+J197</f>
        <v>0</v>
      </c>
      <c r="L197" s="463" t="str">
        <f>IF(H56=0,"-",IF(N56&gt;41729,N56,"ongoing"))</f>
        <v>-</v>
      </c>
      <c r="M197" s="190" t="str">
        <f>K56</f>
        <v>-</v>
      </c>
      <c r="N197" s="205" t="str">
        <f>L56</f>
        <v>-</v>
      </c>
      <c r="O197" s="66"/>
      <c r="P197" s="211"/>
    </row>
    <row r="198" spans="2:15" s="28" customFormat="1" ht="17.25" customHeight="1">
      <c r="B198" s="569" t="s">
        <v>227</v>
      </c>
      <c r="C198" s="570"/>
      <c r="D198" s="188">
        <f>+I62</f>
        <v>0</v>
      </c>
      <c r="E198" s="188">
        <f>K62</f>
        <v>0</v>
      </c>
      <c r="F198" s="454">
        <f>+E72</f>
        <v>0</v>
      </c>
      <c r="G198" s="186">
        <f>+F72</f>
        <v>0</v>
      </c>
      <c r="H198" s="186">
        <f>+G72</f>
        <v>0</v>
      </c>
      <c r="I198" s="186">
        <f>+H72</f>
        <v>0</v>
      </c>
      <c r="J198" s="186">
        <f>SUM(G198:I198)</f>
        <v>0</v>
      </c>
      <c r="K198" s="186">
        <f>+F198+J198</f>
        <v>0</v>
      </c>
      <c r="L198" s="463" t="str">
        <f>IF(K62=0,"-",IF(D72&gt;41729,D72,"ongoing"))</f>
        <v>-</v>
      </c>
      <c r="M198" s="190" t="str">
        <f>+K72</f>
        <v>-</v>
      </c>
      <c r="N198" s="205" t="str">
        <f>+L72</f>
        <v>-</v>
      </c>
      <c r="O198" s="59"/>
    </row>
    <row r="199" spans="2:15" s="28" customFormat="1" ht="17.25" customHeight="1">
      <c r="B199" s="569" t="s">
        <v>226</v>
      </c>
      <c r="C199" s="570"/>
      <c r="D199" s="188">
        <f>+I75</f>
        <v>0</v>
      </c>
      <c r="E199" s="188">
        <f>+K75</f>
        <v>0</v>
      </c>
      <c r="F199" s="454">
        <f>+E85</f>
        <v>0</v>
      </c>
      <c r="G199" s="186">
        <f>+F85</f>
        <v>0</v>
      </c>
      <c r="H199" s="186">
        <f>+G85</f>
        <v>0</v>
      </c>
      <c r="I199" s="186">
        <f>+H85</f>
        <v>0</v>
      </c>
      <c r="J199" s="186">
        <f>SUM(G199:I199)</f>
        <v>0</v>
      </c>
      <c r="K199" s="186">
        <f>+F199+J199</f>
        <v>0</v>
      </c>
      <c r="L199" s="463" t="str">
        <f>IF(K75=0,"-",IF(D85&gt;41729,D85,"ongoing"))</f>
        <v>-</v>
      </c>
      <c r="M199" s="192" t="str">
        <f>K85</f>
        <v>-</v>
      </c>
      <c r="N199" s="206" t="str">
        <f>L85</f>
        <v>-</v>
      </c>
      <c r="O199" s="59"/>
    </row>
    <row r="200" spans="2:15" s="28" customFormat="1" ht="17.25" customHeight="1">
      <c r="B200" s="571" t="s">
        <v>225</v>
      </c>
      <c r="C200" s="572"/>
      <c r="D200" s="187">
        <f aca="true" t="shared" si="14" ref="D200:J200">SUM(D197:D199)</f>
        <v>0</v>
      </c>
      <c r="E200" s="187">
        <f t="shared" si="14"/>
        <v>0</v>
      </c>
      <c r="F200" s="455">
        <f t="shared" si="14"/>
        <v>0</v>
      </c>
      <c r="G200" s="187">
        <f t="shared" si="14"/>
        <v>0</v>
      </c>
      <c r="H200" s="187">
        <f t="shared" si="14"/>
        <v>0</v>
      </c>
      <c r="I200" s="187">
        <f t="shared" si="14"/>
        <v>0</v>
      </c>
      <c r="J200" s="187">
        <f t="shared" si="14"/>
        <v>0</v>
      </c>
      <c r="K200" s="187">
        <f>+F200+J200</f>
        <v>0</v>
      </c>
      <c r="L200" s="464" t="str">
        <f>IF(COUNTIF(L197:L199,"-")=3,"-",IF(COUNTIF(L197:L199,"ongoing")&gt;0,"ongoing",MAX(L197:L199)))</f>
        <v>-</v>
      </c>
      <c r="M200" s="193" t="str">
        <f>_xlfn.IFERROR(SUMPRODUCT(M197:M199,E197:E199)/SUM(E197:E199),"-")</f>
        <v>-</v>
      </c>
      <c r="N200" s="207" t="str">
        <f>_xlfn.IFERROR(SUMPRODUCT(N197:N199,D197:D199)/SUM(D197:D199),"-")</f>
        <v>-</v>
      </c>
      <c r="O200" s="59"/>
    </row>
    <row r="201" spans="2:15" s="28" customFormat="1" ht="17.25" customHeight="1">
      <c r="B201" s="566" t="s">
        <v>224</v>
      </c>
      <c r="C201" s="567"/>
      <c r="D201" s="567"/>
      <c r="E201" s="567"/>
      <c r="F201" s="567"/>
      <c r="G201" s="567"/>
      <c r="H201" s="567"/>
      <c r="I201" s="567"/>
      <c r="J201" s="567"/>
      <c r="K201" s="567"/>
      <c r="L201" s="567"/>
      <c r="M201" s="567"/>
      <c r="N201" s="568"/>
      <c r="O201" s="59"/>
    </row>
    <row r="202" spans="2:15" s="28" customFormat="1" ht="17.25" customHeight="1">
      <c r="B202" s="569" t="s">
        <v>223</v>
      </c>
      <c r="C202" s="570"/>
      <c r="D202" s="197">
        <f>H127</f>
        <v>0</v>
      </c>
      <c r="E202" s="197">
        <f>K127</f>
        <v>0</v>
      </c>
      <c r="F202" s="456">
        <f>+B136</f>
        <v>0</v>
      </c>
      <c r="G202" s="198">
        <f>+C136</f>
        <v>0</v>
      </c>
      <c r="H202" s="198">
        <f>+D136</f>
        <v>0</v>
      </c>
      <c r="I202" s="198">
        <f>+E136</f>
        <v>0</v>
      </c>
      <c r="J202" s="198">
        <f>SUM(G202:I202)</f>
        <v>0</v>
      </c>
      <c r="K202" s="198">
        <f>+F202+J202</f>
        <v>0</v>
      </c>
      <c r="L202" s="204"/>
      <c r="M202" s="191" t="str">
        <f>H136</f>
        <v>-</v>
      </c>
      <c r="N202" s="205" t="str">
        <f>I136</f>
        <v>-</v>
      </c>
      <c r="O202" s="63"/>
    </row>
    <row r="203" spans="2:15" s="28" customFormat="1" ht="17.25" customHeight="1">
      <c r="B203" s="569" t="s">
        <v>222</v>
      </c>
      <c r="C203" s="570"/>
      <c r="D203" s="197">
        <f>H138</f>
        <v>0</v>
      </c>
      <c r="E203" s="197">
        <f>K138</f>
        <v>0</v>
      </c>
      <c r="F203" s="456">
        <f>+B147</f>
        <v>0</v>
      </c>
      <c r="G203" s="198">
        <f>+C147</f>
        <v>0</v>
      </c>
      <c r="H203" s="198">
        <f>+D147</f>
        <v>0</v>
      </c>
      <c r="I203" s="198">
        <f>+E147</f>
        <v>0</v>
      </c>
      <c r="J203" s="198">
        <f>SUM(G203:I203)</f>
        <v>0</v>
      </c>
      <c r="K203" s="198">
        <f>+F203+J203</f>
        <v>0</v>
      </c>
      <c r="L203" s="204"/>
      <c r="M203" s="191" t="str">
        <f>H147</f>
        <v>-</v>
      </c>
      <c r="N203" s="205" t="str">
        <f>I147</f>
        <v>-</v>
      </c>
      <c r="O203" s="63"/>
    </row>
    <row r="204" spans="2:15" s="28" customFormat="1" ht="17.25" customHeight="1">
      <c r="B204" s="631" t="s">
        <v>221</v>
      </c>
      <c r="C204" s="632"/>
      <c r="D204" s="199">
        <f>H21</f>
        <v>0</v>
      </c>
      <c r="E204" s="199">
        <f>+E202+E203</f>
        <v>0</v>
      </c>
      <c r="F204" s="457">
        <f>SUM(F202:F203)</f>
        <v>0</v>
      </c>
      <c r="G204" s="200">
        <f>SUM(G202:G203)</f>
        <v>0</v>
      </c>
      <c r="H204" s="200">
        <f>SUM(H202:H203)</f>
        <v>0</v>
      </c>
      <c r="I204" s="200">
        <f>SUM(I202:I203)</f>
        <v>0</v>
      </c>
      <c r="J204" s="200">
        <f>SUM(J202:J203)</f>
        <v>0</v>
      </c>
      <c r="K204" s="200">
        <f>SUM(K202:K203)</f>
        <v>0</v>
      </c>
      <c r="L204" s="204"/>
      <c r="M204" s="453" t="str">
        <f>_xlfn.IFERROR(SUMPRODUCT(M202:M203,E202:E203)/SUM(E202:E203),"-")</f>
        <v>-</v>
      </c>
      <c r="N204" s="450" t="str">
        <f>_xlfn.IFERROR(SUMPRODUCT(N202:N203,D202:D203)/SUM(D202:D203),"-")</f>
        <v>-</v>
      </c>
      <c r="O204" s="63"/>
    </row>
    <row r="205" spans="2:15" s="28" customFormat="1" ht="17.25" customHeight="1">
      <c r="B205" s="569" t="s">
        <v>220</v>
      </c>
      <c r="C205" s="570"/>
      <c r="D205" s="197"/>
      <c r="E205" s="197"/>
      <c r="F205" s="456">
        <f>+B154</f>
        <v>0</v>
      </c>
      <c r="G205" s="198">
        <f>+C154</f>
        <v>0</v>
      </c>
      <c r="H205" s="198">
        <f>+D154</f>
        <v>0</v>
      </c>
      <c r="I205" s="198">
        <f>+E154</f>
        <v>0</v>
      </c>
      <c r="J205" s="198">
        <f>SUM(G205:I205)</f>
        <v>0</v>
      </c>
      <c r="K205" s="198">
        <f>+F205+J205</f>
        <v>0</v>
      </c>
      <c r="L205" s="204"/>
      <c r="M205" s="182"/>
      <c r="N205" s="208"/>
      <c r="O205" s="63"/>
    </row>
    <row r="206" spans="2:15" s="28" customFormat="1" ht="17.25" customHeight="1">
      <c r="B206" s="569" t="s">
        <v>219</v>
      </c>
      <c r="C206" s="570"/>
      <c r="D206" s="197"/>
      <c r="E206" s="197"/>
      <c r="F206" s="456">
        <f>+B159</f>
        <v>0</v>
      </c>
      <c r="G206" s="198">
        <f>+C159</f>
        <v>0</v>
      </c>
      <c r="H206" s="198">
        <f>+D159</f>
        <v>0</v>
      </c>
      <c r="I206" s="198">
        <f>+E159</f>
        <v>0</v>
      </c>
      <c r="J206" s="198">
        <f>SUM(G206:I206)</f>
        <v>0</v>
      </c>
      <c r="K206" s="198">
        <f>+F206+J206</f>
        <v>0</v>
      </c>
      <c r="L206" s="204"/>
      <c r="M206" s="182"/>
      <c r="N206" s="208"/>
      <c r="O206" s="63"/>
    </row>
    <row r="207" spans="2:15" s="28" customFormat="1" ht="17.25" customHeight="1">
      <c r="B207" s="631" t="s">
        <v>218</v>
      </c>
      <c r="C207" s="632"/>
      <c r="D207" s="199">
        <f>H22</f>
        <v>0</v>
      </c>
      <c r="E207" s="199"/>
      <c r="F207" s="457">
        <f>SUM(F205:F206)</f>
        <v>0</v>
      </c>
      <c r="G207" s="200">
        <f>SUM(G205:G206)</f>
        <v>0</v>
      </c>
      <c r="H207" s="200">
        <f>SUM(H205:H206)</f>
        <v>0</v>
      </c>
      <c r="I207" s="200">
        <f>SUM(I205:I206)</f>
        <v>0</v>
      </c>
      <c r="J207" s="200">
        <f>SUM(J205:J206)</f>
        <v>0</v>
      </c>
      <c r="K207" s="200">
        <f>SUM(K205:K206)</f>
        <v>0</v>
      </c>
      <c r="L207" s="204"/>
      <c r="M207" s="183"/>
      <c r="N207" s="451" t="str">
        <f>_xlfn.IFERROR(K207/D207*100,"-")</f>
        <v>-</v>
      </c>
      <c r="O207" s="63"/>
    </row>
    <row r="208" spans="2:15" s="28" customFormat="1" ht="17.25" customHeight="1">
      <c r="B208" s="569" t="s">
        <v>217</v>
      </c>
      <c r="C208" s="570"/>
      <c r="D208" s="197">
        <f>+H23</f>
        <v>0</v>
      </c>
      <c r="E208" s="197"/>
      <c r="F208" s="458">
        <f>+B165</f>
        <v>0</v>
      </c>
      <c r="G208" s="201">
        <f>+C165</f>
        <v>0</v>
      </c>
      <c r="H208" s="201">
        <f>+D165</f>
        <v>0</v>
      </c>
      <c r="I208" s="201">
        <f>+E165</f>
        <v>0</v>
      </c>
      <c r="J208" s="201">
        <f>SUM(G208:I208)</f>
        <v>0</v>
      </c>
      <c r="K208" s="201">
        <f>+F208+J208</f>
        <v>0</v>
      </c>
      <c r="L208" s="204"/>
      <c r="M208" s="182"/>
      <c r="N208" s="451" t="str">
        <f>_xlfn.IFERROR(K208/D208*100,"-")</f>
        <v>-</v>
      </c>
      <c r="O208" s="63"/>
    </row>
    <row r="209" spans="2:15" s="28" customFormat="1" ht="17.25" customHeight="1">
      <c r="B209" s="571" t="s">
        <v>216</v>
      </c>
      <c r="C209" s="572"/>
      <c r="D209" s="202">
        <f>+D204+D207+D208</f>
        <v>0</v>
      </c>
      <c r="E209" s="202">
        <f aca="true" t="shared" si="15" ref="E209:J209">+E204+E207+E208</f>
        <v>0</v>
      </c>
      <c r="F209" s="459">
        <f t="shared" si="15"/>
        <v>0</v>
      </c>
      <c r="G209" s="202">
        <f t="shared" si="15"/>
        <v>0</v>
      </c>
      <c r="H209" s="202">
        <f t="shared" si="15"/>
        <v>0</v>
      </c>
      <c r="I209" s="202">
        <f t="shared" si="15"/>
        <v>0</v>
      </c>
      <c r="J209" s="202">
        <f t="shared" si="15"/>
        <v>0</v>
      </c>
      <c r="K209" s="202">
        <f>+K204+K207+K208</f>
        <v>0</v>
      </c>
      <c r="L209" s="204"/>
      <c r="M209" s="182"/>
      <c r="N209" s="451" t="str">
        <f>_xlfn.IFERROR(K209/D209*100,"-")</f>
        <v>-</v>
      </c>
      <c r="O209" s="63"/>
    </row>
    <row r="210" spans="2:15" s="28" customFormat="1" ht="17.25" customHeight="1">
      <c r="B210" s="566" t="s">
        <v>215</v>
      </c>
      <c r="C210" s="567"/>
      <c r="D210" s="567"/>
      <c r="E210" s="567"/>
      <c r="F210" s="567"/>
      <c r="G210" s="567"/>
      <c r="H210" s="567"/>
      <c r="I210" s="567"/>
      <c r="J210" s="567"/>
      <c r="K210" s="567"/>
      <c r="L210" s="567"/>
      <c r="M210" s="567"/>
      <c r="N210" s="568"/>
      <c r="O210" s="63"/>
    </row>
    <row r="211" spans="2:15" s="28" customFormat="1" ht="33.75" customHeight="1">
      <c r="B211" s="569" t="s">
        <v>294</v>
      </c>
      <c r="C211" s="570"/>
      <c r="D211" s="188">
        <f>+H19</f>
        <v>0</v>
      </c>
      <c r="E211" s="188"/>
      <c r="F211" s="460">
        <f>B174</f>
        <v>0</v>
      </c>
      <c r="G211" s="188">
        <f>C174</f>
        <v>0</v>
      </c>
      <c r="H211" s="188">
        <f>D174</f>
        <v>0</v>
      </c>
      <c r="I211" s="188">
        <f>E174</f>
        <v>0</v>
      </c>
      <c r="J211" s="188">
        <f>SUM(G211:I211)</f>
        <v>0</v>
      </c>
      <c r="K211" s="188">
        <f>J211+F211</f>
        <v>0</v>
      </c>
      <c r="L211" s="204"/>
      <c r="M211" s="182"/>
      <c r="N211" s="452" t="str">
        <f>_xlfn.IFERROR(K211/D211*100,"-")</f>
        <v>-</v>
      </c>
      <c r="O211" s="63"/>
    </row>
    <row r="212" spans="2:15" s="28" customFormat="1" ht="17.25" customHeight="1">
      <c r="B212" s="644" t="s">
        <v>214</v>
      </c>
      <c r="C212" s="645"/>
      <c r="D212" s="187">
        <f>+H25</f>
        <v>0</v>
      </c>
      <c r="E212" s="187">
        <v>0</v>
      </c>
      <c r="F212" s="455">
        <f>+B188</f>
        <v>0</v>
      </c>
      <c r="G212" s="187">
        <f>+C188</f>
        <v>0</v>
      </c>
      <c r="H212" s="187">
        <f>+D188</f>
        <v>0</v>
      </c>
      <c r="I212" s="187">
        <f>+E188</f>
        <v>0</v>
      </c>
      <c r="J212" s="187">
        <f>SUM(G212:I212)</f>
        <v>0</v>
      </c>
      <c r="K212" s="187">
        <f>+F212+J212</f>
        <v>0</v>
      </c>
      <c r="L212" s="465" t="s">
        <v>301</v>
      </c>
      <c r="M212" s="209" t="str">
        <f>H188</f>
        <v>-</v>
      </c>
      <c r="N212" s="210" t="str">
        <f>I188</f>
        <v>-</v>
      </c>
      <c r="O212" s="63"/>
    </row>
    <row r="213" spans="2:15" s="28" customFormat="1" ht="17.25" customHeight="1">
      <c r="B213" s="531" t="s">
        <v>776</v>
      </c>
      <c r="C213" s="532"/>
      <c r="D213" s="203">
        <f>+D200+D209+D211+D212</f>
        <v>0</v>
      </c>
      <c r="E213" s="203">
        <f>+E200+E209+E211+E212</f>
        <v>0</v>
      </c>
      <c r="F213" s="461">
        <f>+F200+F209+F211+F212</f>
        <v>0</v>
      </c>
      <c r="G213" s="203">
        <f>+G200+G209+G211+G212</f>
        <v>0</v>
      </c>
      <c r="H213" s="203">
        <f>+H200+H209+H211+H212</f>
        <v>0</v>
      </c>
      <c r="I213" s="203">
        <f>+I200+I209+I211+I212</f>
        <v>0</v>
      </c>
      <c r="J213" s="203">
        <f>+J200+J209+J211+J212</f>
        <v>0</v>
      </c>
      <c r="K213" s="203">
        <f>+K200+K209+K211+K212</f>
        <v>0</v>
      </c>
      <c r="L213" s="204"/>
      <c r="M213" s="182"/>
      <c r="N213" s="208"/>
      <c r="O213" s="63"/>
    </row>
    <row r="214" spans="2:15" s="28" customFormat="1" ht="17.25" customHeight="1">
      <c r="B214" s="531" t="s">
        <v>774</v>
      </c>
      <c r="C214" s="532"/>
      <c r="D214" s="473"/>
      <c r="E214" s="474"/>
      <c r="F214" s="461">
        <f aca="true" t="shared" si="16" ref="F214:K214">G119</f>
        <v>0</v>
      </c>
      <c r="G214" s="203">
        <f t="shared" si="16"/>
        <v>0</v>
      </c>
      <c r="H214" s="203">
        <f t="shared" si="16"/>
        <v>0</v>
      </c>
      <c r="I214" s="203">
        <f t="shared" si="16"/>
        <v>0</v>
      </c>
      <c r="J214" s="203">
        <f t="shared" si="16"/>
        <v>0</v>
      </c>
      <c r="K214" s="203">
        <f t="shared" si="16"/>
        <v>0</v>
      </c>
      <c r="L214" s="204"/>
      <c r="M214" s="182"/>
      <c r="N214" s="208"/>
      <c r="O214" s="63"/>
    </row>
    <row r="215" spans="2:15" s="28" customFormat="1" ht="17.25" customHeight="1">
      <c r="B215" s="531" t="s">
        <v>775</v>
      </c>
      <c r="C215" s="532"/>
      <c r="D215" s="475"/>
      <c r="E215" s="476"/>
      <c r="F215" s="461">
        <f aca="true" t="shared" si="17" ref="F215:K215">F213-F214</f>
        <v>0</v>
      </c>
      <c r="G215" s="203">
        <f t="shared" si="17"/>
        <v>0</v>
      </c>
      <c r="H215" s="203">
        <f t="shared" si="17"/>
        <v>0</v>
      </c>
      <c r="I215" s="203">
        <f t="shared" si="17"/>
        <v>0</v>
      </c>
      <c r="J215" s="203">
        <f t="shared" si="17"/>
        <v>0</v>
      </c>
      <c r="K215" s="203">
        <f t="shared" si="17"/>
        <v>0</v>
      </c>
      <c r="L215" s="204"/>
      <c r="M215" s="182"/>
      <c r="N215" s="208"/>
      <c r="O215" s="63"/>
    </row>
    <row r="216" spans="2:15" s="28" customFormat="1" ht="17.25" customHeight="1">
      <c r="B216" s="566" t="s">
        <v>801</v>
      </c>
      <c r="C216" s="567"/>
      <c r="D216" s="567"/>
      <c r="E216" s="567"/>
      <c r="F216" s="567"/>
      <c r="G216" s="567"/>
      <c r="H216" s="567"/>
      <c r="I216" s="567"/>
      <c r="J216" s="567"/>
      <c r="K216" s="567"/>
      <c r="L216" s="567"/>
      <c r="M216" s="567"/>
      <c r="N216" s="568"/>
      <c r="O216" s="63"/>
    </row>
    <row r="217" spans="2:15" s="28" customFormat="1" ht="17.25" customHeight="1">
      <c r="B217" s="629" t="s">
        <v>213</v>
      </c>
      <c r="C217" s="630"/>
      <c r="D217" s="188">
        <f>I89</f>
        <v>0</v>
      </c>
      <c r="E217" s="188">
        <f>K89</f>
        <v>0</v>
      </c>
      <c r="F217" s="454">
        <f>E99</f>
        <v>0</v>
      </c>
      <c r="G217" s="186">
        <f>F99</f>
        <v>0</v>
      </c>
      <c r="H217" s="186">
        <f>G99</f>
        <v>0</v>
      </c>
      <c r="I217" s="186">
        <f>H99</f>
        <v>0</v>
      </c>
      <c r="J217" s="186">
        <f>SUM(G217:I217)</f>
        <v>0</v>
      </c>
      <c r="K217" s="186">
        <f>+F217+J217</f>
        <v>0</v>
      </c>
      <c r="L217" s="463" t="str">
        <f>IF(K89=0,"-",IF(D99&gt;41729,D99,"ongoing"))</f>
        <v>-</v>
      </c>
      <c r="M217" s="209" t="str">
        <f>K99</f>
        <v>-</v>
      </c>
      <c r="N217" s="210" t="str">
        <f>L99</f>
        <v>-</v>
      </c>
      <c r="O217" s="63"/>
    </row>
    <row r="218" spans="2:15" s="28" customFormat="1" ht="17.25" customHeight="1">
      <c r="B218" s="629" t="s">
        <v>212</v>
      </c>
      <c r="C218" s="630"/>
      <c r="D218" s="188">
        <f>I102</f>
        <v>0</v>
      </c>
      <c r="E218" s="188">
        <f>K102</f>
        <v>0</v>
      </c>
      <c r="F218" s="454">
        <f>E112</f>
        <v>0</v>
      </c>
      <c r="G218" s="186">
        <f>F112</f>
        <v>0</v>
      </c>
      <c r="H218" s="186">
        <f>G112</f>
        <v>0</v>
      </c>
      <c r="I218" s="186">
        <f>H112</f>
        <v>0</v>
      </c>
      <c r="J218" s="186">
        <f>SUM(G218:I218)</f>
        <v>0</v>
      </c>
      <c r="K218" s="186">
        <f>+F218+J218</f>
        <v>0</v>
      </c>
      <c r="L218" s="463" t="str">
        <f>IF(K102=0,"-",IF(D102&gt;41729,D102,"ongoing"))</f>
        <v>-</v>
      </c>
      <c r="M218" s="209" t="str">
        <f>K112</f>
        <v>-</v>
      </c>
      <c r="N218" s="210" t="str">
        <f>L112</f>
        <v>-</v>
      </c>
      <c r="O218" s="63"/>
    </row>
    <row r="219" spans="2:15" s="28" customFormat="1" ht="17.25" customHeight="1">
      <c r="B219" s="531" t="s">
        <v>777</v>
      </c>
      <c r="C219" s="532"/>
      <c r="D219" s="203">
        <f>SUM(D217:D218)</f>
        <v>0</v>
      </c>
      <c r="E219" s="203">
        <f>SUM(E217:E218)</f>
        <v>0</v>
      </c>
      <c r="F219" s="461">
        <f>SUM(F217:F218)</f>
        <v>0</v>
      </c>
      <c r="G219" s="203">
        <f>SUM(G217:G218)</f>
        <v>0</v>
      </c>
      <c r="H219" s="203">
        <f>SUM(H217:H218)</f>
        <v>0</v>
      </c>
      <c r="I219" s="203">
        <f>SUM(I217:I218)</f>
        <v>0</v>
      </c>
      <c r="J219" s="203">
        <f>SUM(J217:J218)</f>
        <v>0</v>
      </c>
      <c r="K219" s="203">
        <f>SUM(K217:K218)</f>
        <v>0</v>
      </c>
      <c r="L219" s="464" t="str">
        <f>IF(COUNTIF(L217:L218,"-")=2,"-",IF(COUNTIF(L217:L218,"ongoing")&gt;0,"ongoing",MAX(L217:L218)))</f>
        <v>-</v>
      </c>
      <c r="M219" s="453" t="str">
        <f>_xlfn.IFERROR(SUMPRODUCT(M217:M218,E217:E218)/SUM(E217:E218),"-")</f>
        <v>-</v>
      </c>
      <c r="N219" s="450" t="str">
        <f>_xlfn.IFERROR(SUMPRODUCT(N217:N218,D217:D218)/SUM(D217:D218),"-")</f>
        <v>-</v>
      </c>
      <c r="O219" s="63"/>
    </row>
    <row r="220" spans="2:15" s="28" customFormat="1" ht="17.25" customHeight="1">
      <c r="B220" s="533" t="s">
        <v>799</v>
      </c>
      <c r="C220" s="534"/>
      <c r="D220" s="187">
        <f>+D213+D219</f>
        <v>0</v>
      </c>
      <c r="E220" s="187">
        <f>+E213+E219</f>
        <v>0</v>
      </c>
      <c r="F220" s="503">
        <f>+F213+F219</f>
        <v>0</v>
      </c>
      <c r="G220" s="504">
        <f>+G213+G219</f>
        <v>0</v>
      </c>
      <c r="H220" s="504">
        <f>+H213+H219</f>
        <v>0</v>
      </c>
      <c r="I220" s="504">
        <f>+I213+I219</f>
        <v>0</v>
      </c>
      <c r="J220" s="504">
        <f>+J213+J219</f>
        <v>0</v>
      </c>
      <c r="K220" s="504">
        <f>+K213+K219</f>
        <v>0</v>
      </c>
      <c r="L220" s="463" t="str">
        <f>IF(COUNTIF(L197:L219,"ongoing")&gt;0,"ongoing",IF(MAX(L197:L219)&gt;0,MAX(L197:L219),"-"))</f>
        <v>-</v>
      </c>
      <c r="M220" s="209" t="str">
        <f>_xlfn.IFERROR((M200*E200+M212*E212+M219*E219)/(E200+E212+E219),"-")</f>
        <v>-</v>
      </c>
      <c r="N220" s="451" t="str">
        <f>_xlfn.IFERROR((N200*D200+N212*D212+N219*D219)/(D200+D212+D219),"-")</f>
        <v>-</v>
      </c>
      <c r="O220" s="63"/>
    </row>
    <row r="221" spans="2:15" s="28" customFormat="1" ht="17.25" customHeight="1" thickBot="1">
      <c r="B221" s="505" t="s">
        <v>798</v>
      </c>
      <c r="C221" s="506"/>
      <c r="D221" s="507"/>
      <c r="E221" s="508"/>
      <c r="F221" s="462">
        <f>F214+F219</f>
        <v>0</v>
      </c>
      <c r="G221" s="462">
        <f>G214+G219</f>
        <v>0</v>
      </c>
      <c r="H221" s="462">
        <f>H214+H219</f>
        <v>0</v>
      </c>
      <c r="I221" s="462">
        <f>I214+I219</f>
        <v>0</v>
      </c>
      <c r="J221" s="462">
        <f>J214+J219</f>
        <v>0</v>
      </c>
      <c r="K221" s="462">
        <f>K214+K219</f>
        <v>0</v>
      </c>
      <c r="L221" s="511" t="s">
        <v>800</v>
      </c>
      <c r="M221" s="512"/>
      <c r="N221" s="509" t="str">
        <f>_xlfn.IFERROR(K221/K220,"-")</f>
        <v>-</v>
      </c>
      <c r="O221" s="63"/>
    </row>
    <row r="222" spans="2:14" s="59" customFormat="1" ht="17.25" customHeight="1">
      <c r="B222" s="62"/>
      <c r="C222" s="58"/>
      <c r="D222" s="48"/>
      <c r="E222" s="139"/>
      <c r="F222" s="56"/>
      <c r="G222" s="56"/>
      <c r="H222" s="61"/>
      <c r="I222" s="60"/>
      <c r="J222" s="54"/>
      <c r="K222" s="55"/>
      <c r="L222" s="56"/>
      <c r="M222" s="53"/>
      <c r="N222" s="53"/>
    </row>
    <row r="223" spans="2:14" s="59" customFormat="1" ht="17.25" customHeight="1">
      <c r="B223" s="58"/>
      <c r="C223" s="184"/>
      <c r="D223" s="185"/>
      <c r="E223" s="56"/>
      <c r="F223" s="56"/>
      <c r="G223" s="56"/>
      <c r="H223" s="57"/>
      <c r="I223" s="56"/>
      <c r="J223" s="54"/>
      <c r="K223" s="55"/>
      <c r="L223" s="54"/>
      <c r="M223" s="53"/>
      <c r="N223" s="53"/>
    </row>
    <row r="224" spans="2:14" ht="17.25" customHeight="1">
      <c r="B224" s="628" t="s">
        <v>342</v>
      </c>
      <c r="C224" s="628"/>
      <c r="D224" s="628"/>
      <c r="E224" s="628"/>
      <c r="F224" s="628"/>
      <c r="G224" s="628"/>
      <c r="H224" s="628"/>
      <c r="I224" s="628"/>
      <c r="J224" s="628"/>
      <c r="K224" s="628"/>
      <c r="L224" s="628"/>
      <c r="M224" s="628"/>
      <c r="N224" s="42"/>
    </row>
    <row r="225" spans="2:14" ht="17.25" customHeight="1">
      <c r="B225" s="212"/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42"/>
    </row>
    <row r="226" spans="2:14" ht="17.25" customHeight="1" thickBot="1">
      <c r="B226" s="598" t="s">
        <v>211</v>
      </c>
      <c r="C226" s="598"/>
      <c r="D226" s="598"/>
      <c r="E226" s="598"/>
      <c r="F226" s="598"/>
      <c r="G226" s="598"/>
      <c r="H226" s="150"/>
      <c r="I226" s="598" t="s">
        <v>210</v>
      </c>
      <c r="J226" s="598"/>
      <c r="K226" s="598"/>
      <c r="L226" s="598"/>
      <c r="M226" s="598"/>
      <c r="N226" s="598"/>
    </row>
    <row r="227" spans="2:14" ht="17.25" customHeight="1">
      <c r="B227" s="52"/>
      <c r="C227" s="40" t="s">
        <v>209</v>
      </c>
      <c r="D227" s="40" t="s">
        <v>208</v>
      </c>
      <c r="E227" s="40" t="s">
        <v>207</v>
      </c>
      <c r="F227" s="580" t="s">
        <v>206</v>
      </c>
      <c r="G227" s="581"/>
      <c r="I227" s="52"/>
      <c r="J227" s="40" t="s">
        <v>209</v>
      </c>
      <c r="K227" s="40" t="s">
        <v>208</v>
      </c>
      <c r="L227" s="40" t="s">
        <v>207</v>
      </c>
      <c r="M227" s="580" t="s">
        <v>206</v>
      </c>
      <c r="N227" s="581"/>
    </row>
    <row r="228" spans="2:14" ht="17.25" customHeight="1">
      <c r="B228" s="50" t="s">
        <v>29</v>
      </c>
      <c r="C228" s="278"/>
      <c r="D228" s="278"/>
      <c r="E228" s="278"/>
      <c r="F228" s="586"/>
      <c r="G228" s="587"/>
      <c r="I228" s="50" t="s">
        <v>29</v>
      </c>
      <c r="J228" s="283"/>
      <c r="K228" s="283"/>
      <c r="L228" s="283"/>
      <c r="M228" s="582"/>
      <c r="N228" s="583"/>
    </row>
    <row r="229" spans="2:14" ht="17.25" customHeight="1">
      <c r="B229" s="50" t="s">
        <v>205</v>
      </c>
      <c r="C229" s="278"/>
      <c r="D229" s="278"/>
      <c r="E229" s="278"/>
      <c r="F229" s="586"/>
      <c r="G229" s="587"/>
      <c r="I229" s="50" t="s">
        <v>205</v>
      </c>
      <c r="J229" s="283"/>
      <c r="K229" s="283"/>
      <c r="L229" s="283"/>
      <c r="M229" s="582"/>
      <c r="N229" s="583"/>
    </row>
    <row r="230" spans="2:14" ht="17.25" customHeight="1" thickBot="1">
      <c r="B230" s="49" t="s">
        <v>204</v>
      </c>
      <c r="C230" s="281">
        <f>SUM(C228:C229)</f>
        <v>0</v>
      </c>
      <c r="D230" s="281">
        <f>SUM(D228:D229)</f>
        <v>0</v>
      </c>
      <c r="E230" s="281">
        <f>SUM(E228:E229)</f>
        <v>0</v>
      </c>
      <c r="F230" s="578">
        <f>SUM(F228:F229)</f>
        <v>0</v>
      </c>
      <c r="G230" s="579"/>
      <c r="I230" s="49" t="s">
        <v>204</v>
      </c>
      <c r="J230" s="281">
        <f>SUM(J228:J229)</f>
        <v>0</v>
      </c>
      <c r="K230" s="253">
        <f>SUM(K228:K229)</f>
        <v>0</v>
      </c>
      <c r="L230" s="281">
        <f>SUM(L228:L229)</f>
        <v>0</v>
      </c>
      <c r="M230" s="584">
        <f>SUM(M228:M229)</f>
        <v>0</v>
      </c>
      <c r="N230" s="585"/>
    </row>
    <row r="231" spans="2:14" ht="17.25" customHeight="1">
      <c r="B231" s="45"/>
      <c r="C231" s="43"/>
      <c r="D231" s="45"/>
      <c r="E231" s="43"/>
      <c r="F231" s="43"/>
      <c r="G231" s="30"/>
      <c r="H231" s="45"/>
      <c r="I231" s="43"/>
      <c r="J231" s="45"/>
      <c r="K231" s="43"/>
      <c r="L231" s="48"/>
      <c r="M231" s="43"/>
      <c r="N231" s="42"/>
    </row>
    <row r="232" spans="2:14" ht="17.25" customHeight="1" thickBot="1">
      <c r="B232" s="47"/>
      <c r="C232" s="46"/>
      <c r="D232" s="179" t="s">
        <v>343</v>
      </c>
      <c r="E232" s="597"/>
      <c r="F232" s="597"/>
      <c r="G232" s="597"/>
      <c r="H232" s="597"/>
      <c r="I232" s="45"/>
      <c r="J232" s="44"/>
      <c r="K232" s="44"/>
      <c r="L232" s="42"/>
      <c r="M232" s="43"/>
      <c r="N232" s="42"/>
    </row>
    <row r="233" spans="2:14" ht="28.5" customHeight="1">
      <c r="B233" s="41" t="s">
        <v>203</v>
      </c>
      <c r="C233" s="606"/>
      <c r="D233" s="607"/>
      <c r="E233" s="40" t="s">
        <v>202</v>
      </c>
      <c r="F233" s="608"/>
      <c r="G233" s="609"/>
      <c r="H233" s="39" t="s">
        <v>201</v>
      </c>
      <c r="I233" s="240"/>
      <c r="J233" s="610" t="s">
        <v>282</v>
      </c>
      <c r="K233" s="611"/>
      <c r="L233" s="594"/>
      <c r="M233" s="595"/>
      <c r="N233" s="596"/>
    </row>
    <row r="234" spans="2:14" ht="17.25" customHeight="1">
      <c r="B234" s="195" t="s">
        <v>200</v>
      </c>
      <c r="C234" s="284"/>
      <c r="D234" s="233"/>
      <c r="E234" s="233"/>
      <c r="F234" s="233"/>
      <c r="G234" s="233"/>
      <c r="H234" s="274"/>
      <c r="I234" s="274"/>
      <c r="J234" s="274"/>
      <c r="K234" s="233"/>
      <c r="L234" s="233"/>
      <c r="M234" s="590" t="s">
        <v>110</v>
      </c>
      <c r="N234" s="591"/>
    </row>
    <row r="235" spans="2:14" ht="17.25" customHeight="1">
      <c r="B235" s="37" t="s">
        <v>12</v>
      </c>
      <c r="C235" s="276"/>
      <c r="D235" s="275"/>
      <c r="E235" s="275"/>
      <c r="F235" s="275"/>
      <c r="G235" s="275"/>
      <c r="H235" s="275"/>
      <c r="I235" s="275"/>
      <c r="J235" s="276"/>
      <c r="K235" s="276"/>
      <c r="L235" s="276"/>
      <c r="M235" s="592"/>
      <c r="N235" s="593"/>
    </row>
    <row r="236" spans="2:14" ht="17.25" customHeight="1">
      <c r="B236" s="36" t="s">
        <v>199</v>
      </c>
      <c r="C236" s="276"/>
      <c r="D236" s="275"/>
      <c r="E236" s="275"/>
      <c r="F236" s="275"/>
      <c r="G236" s="275"/>
      <c r="H236" s="275"/>
      <c r="I236" s="275"/>
      <c r="J236" s="276"/>
      <c r="K236" s="276"/>
      <c r="L236" s="276"/>
      <c r="M236" s="592"/>
      <c r="N236" s="593"/>
    </row>
    <row r="237" spans="2:14" ht="17.25" customHeight="1">
      <c r="B237" s="36" t="s">
        <v>198</v>
      </c>
      <c r="C237" s="35">
        <f aca="true" t="shared" si="18" ref="C237:L237">+C235-C236</f>
        <v>0</v>
      </c>
      <c r="D237" s="35">
        <f t="shared" si="18"/>
        <v>0</v>
      </c>
      <c r="E237" s="35">
        <f t="shared" si="18"/>
        <v>0</v>
      </c>
      <c r="F237" s="35">
        <f t="shared" si="18"/>
        <v>0</v>
      </c>
      <c r="G237" s="35">
        <f t="shared" si="18"/>
        <v>0</v>
      </c>
      <c r="H237" s="35">
        <f t="shared" si="18"/>
        <v>0</v>
      </c>
      <c r="I237" s="35">
        <f t="shared" si="18"/>
        <v>0</v>
      </c>
      <c r="J237" s="35">
        <f t="shared" si="18"/>
        <v>0</v>
      </c>
      <c r="K237" s="35">
        <f t="shared" si="18"/>
        <v>0</v>
      </c>
      <c r="L237" s="34">
        <f t="shared" si="18"/>
        <v>0</v>
      </c>
      <c r="M237" s="592"/>
      <c r="N237" s="593"/>
    </row>
    <row r="238" spans="2:14" ht="17.25" customHeight="1">
      <c r="B238" s="599" t="s">
        <v>304</v>
      </c>
      <c r="C238" s="600"/>
      <c r="D238" s="588" t="s">
        <v>302</v>
      </c>
      <c r="E238" s="603"/>
      <c r="F238" s="603"/>
      <c r="G238" s="603"/>
      <c r="H238" s="603"/>
      <c r="I238" s="603"/>
      <c r="J238" s="603"/>
      <c r="K238" s="589"/>
      <c r="L238" s="520" t="s">
        <v>303</v>
      </c>
      <c r="M238" s="520"/>
      <c r="N238" s="521"/>
    </row>
    <row r="239" spans="2:14" ht="17.25" customHeight="1">
      <c r="B239" s="601"/>
      <c r="C239" s="602"/>
      <c r="D239" s="604" t="s">
        <v>22</v>
      </c>
      <c r="E239" s="605"/>
      <c r="F239" s="604" t="s">
        <v>23</v>
      </c>
      <c r="G239" s="605"/>
      <c r="H239" s="604" t="s">
        <v>24</v>
      </c>
      <c r="I239" s="605"/>
      <c r="J239" s="588" t="s">
        <v>14</v>
      </c>
      <c r="K239" s="589"/>
      <c r="L239" s="520"/>
      <c r="M239" s="520"/>
      <c r="N239" s="521"/>
    </row>
    <row r="240" spans="2:14" ht="26.25" customHeight="1">
      <c r="B240" s="33" t="s">
        <v>193</v>
      </c>
      <c r="C240" s="31" t="s">
        <v>192</v>
      </c>
      <c r="D240" s="32" t="s">
        <v>193</v>
      </c>
      <c r="E240" s="31" t="s">
        <v>192</v>
      </c>
      <c r="F240" s="32" t="s">
        <v>193</v>
      </c>
      <c r="G240" s="31" t="s">
        <v>192</v>
      </c>
      <c r="H240" s="32" t="s">
        <v>193</v>
      </c>
      <c r="I240" s="31" t="s">
        <v>192</v>
      </c>
      <c r="J240" s="32" t="s">
        <v>193</v>
      </c>
      <c r="K240" s="31" t="s">
        <v>192</v>
      </c>
      <c r="L240" s="32" t="s">
        <v>193</v>
      </c>
      <c r="M240" s="540" t="s">
        <v>192</v>
      </c>
      <c r="N240" s="577"/>
    </row>
    <row r="241" spans="2:14" ht="17.25" customHeight="1" thickBot="1">
      <c r="B241" s="285"/>
      <c r="C241" s="286"/>
      <c r="D241" s="287"/>
      <c r="E241" s="287"/>
      <c r="F241" s="287"/>
      <c r="G241" s="287"/>
      <c r="H241" s="287"/>
      <c r="I241" s="287"/>
      <c r="J241" s="253">
        <f>+D241+F241+H241</f>
        <v>0</v>
      </c>
      <c r="K241" s="253">
        <f>+E241+G241+I241</f>
        <v>0</v>
      </c>
      <c r="L241" s="282">
        <f>+B241+J241</f>
        <v>0</v>
      </c>
      <c r="M241" s="578">
        <f>+C241+K241</f>
        <v>0</v>
      </c>
      <c r="N241" s="579"/>
    </row>
    <row r="242" spans="2:14" ht="17.2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29"/>
      <c r="M242" s="30"/>
      <c r="N242" s="29"/>
    </row>
  </sheetData>
  <sheetProtection password="BB8A" sheet="1" objects="1" scenarios="1"/>
  <mergeCells count="322">
    <mergeCell ref="E42:G42"/>
    <mergeCell ref="E52:G52"/>
    <mergeCell ref="E53:G53"/>
    <mergeCell ref="E54:G54"/>
    <mergeCell ref="C44:D44"/>
    <mergeCell ref="C45:D45"/>
    <mergeCell ref="C37:D37"/>
    <mergeCell ref="C56:D56"/>
    <mergeCell ref="E56:G56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K34:L34"/>
    <mergeCell ref="M34:N34"/>
    <mergeCell ref="E25:G25"/>
    <mergeCell ref="B32:N32"/>
    <mergeCell ref="C36:D36"/>
    <mergeCell ref="E26:G26"/>
    <mergeCell ref="E27:G27"/>
    <mergeCell ref="E28:G28"/>
    <mergeCell ref="B28:C28"/>
    <mergeCell ref="B34:B35"/>
    <mergeCell ref="B31:N31"/>
    <mergeCell ref="M28:N28"/>
    <mergeCell ref="I28:L28"/>
    <mergeCell ref="M26:N26"/>
    <mergeCell ref="M27:N27"/>
    <mergeCell ref="J34:J35"/>
    <mergeCell ref="E35:G35"/>
    <mergeCell ref="E36:G36"/>
    <mergeCell ref="C34:I34"/>
    <mergeCell ref="E22:G22"/>
    <mergeCell ref="E23:G23"/>
    <mergeCell ref="E24:G24"/>
    <mergeCell ref="C35:D35"/>
    <mergeCell ref="C38:D38"/>
    <mergeCell ref="C39:D39"/>
    <mergeCell ref="E55:G55"/>
    <mergeCell ref="C47:D47"/>
    <mergeCell ref="C48:D48"/>
    <mergeCell ref="C50:D50"/>
    <mergeCell ref="C51:D51"/>
    <mergeCell ref="C52:D52"/>
    <mergeCell ref="C53:D53"/>
    <mergeCell ref="C54:D54"/>
    <mergeCell ref="C55:D55"/>
    <mergeCell ref="C40:D40"/>
    <mergeCell ref="C41:D41"/>
    <mergeCell ref="C42:D42"/>
    <mergeCell ref="C43:D43"/>
    <mergeCell ref="E37:G37"/>
    <mergeCell ref="E38:G38"/>
    <mergeCell ref="E39:G39"/>
    <mergeCell ref="E40:G40"/>
    <mergeCell ref="E41:G41"/>
    <mergeCell ref="B121:N121"/>
    <mergeCell ref="M89:N89"/>
    <mergeCell ref="M97:N98"/>
    <mergeCell ref="C102:D102"/>
    <mergeCell ref="F102:G102"/>
    <mergeCell ref="M102:N102"/>
    <mergeCell ref="B109:B111"/>
    <mergeCell ref="E109:J109"/>
    <mergeCell ref="M99:N99"/>
    <mergeCell ref="L115:L116"/>
    <mergeCell ref="D114:F114"/>
    <mergeCell ref="D115:F115"/>
    <mergeCell ref="D116:F116"/>
    <mergeCell ref="D117:F117"/>
    <mergeCell ref="D118:F118"/>
    <mergeCell ref="D119:F119"/>
    <mergeCell ref="D96:D98"/>
    <mergeCell ref="C89:D89"/>
    <mergeCell ref="F89:G89"/>
    <mergeCell ref="B96:B98"/>
    <mergeCell ref="C96:C98"/>
    <mergeCell ref="K97:L97"/>
    <mergeCell ref="L4:M4"/>
    <mergeCell ref="G174:H174"/>
    <mergeCell ref="M183:N183"/>
    <mergeCell ref="M184:N184"/>
    <mergeCell ref="C49:D49"/>
    <mergeCell ref="M178:N178"/>
    <mergeCell ref="M179:N179"/>
    <mergeCell ref="M180:N180"/>
    <mergeCell ref="J188:K188"/>
    <mergeCell ref="E70:E71"/>
    <mergeCell ref="E110:E111"/>
    <mergeCell ref="F110:I110"/>
    <mergeCell ref="B59:N59"/>
    <mergeCell ref="J110:J111"/>
    <mergeCell ref="K110:L110"/>
    <mergeCell ref="M110:N111"/>
    <mergeCell ref="B82:B84"/>
    <mergeCell ref="C82:C84"/>
    <mergeCell ref="D82:D84"/>
    <mergeCell ref="E82:J82"/>
    <mergeCell ref="C109:C111"/>
    <mergeCell ref="D109:D111"/>
    <mergeCell ref="M182:N182"/>
    <mergeCell ref="B185:G185"/>
    <mergeCell ref="F70:I70"/>
    <mergeCell ref="J70:J71"/>
    <mergeCell ref="C46:D46"/>
    <mergeCell ref="B87:N87"/>
    <mergeCell ref="B61:C61"/>
    <mergeCell ref="C62:D62"/>
    <mergeCell ref="F62:G62"/>
    <mergeCell ref="M62:N62"/>
    <mergeCell ref="M83:N84"/>
    <mergeCell ref="M85:N85"/>
    <mergeCell ref="K70:L70"/>
    <mergeCell ref="M70:N71"/>
    <mergeCell ref="M72:N72"/>
    <mergeCell ref="B74:C74"/>
    <mergeCell ref="C75:D75"/>
    <mergeCell ref="F75:G75"/>
    <mergeCell ref="M75:N75"/>
    <mergeCell ref="K83:L83"/>
    <mergeCell ref="E83:E84"/>
    <mergeCell ref="F83:I83"/>
    <mergeCell ref="J83:J84"/>
    <mergeCell ref="B69:B71"/>
    <mergeCell ref="C69:C71"/>
    <mergeCell ref="D69:D71"/>
    <mergeCell ref="B1:N1"/>
    <mergeCell ref="B2:N2"/>
    <mergeCell ref="C6:D6"/>
    <mergeCell ref="E12:H12"/>
    <mergeCell ref="E18:G18"/>
    <mergeCell ref="E19:G19"/>
    <mergeCell ref="E20:H20"/>
    <mergeCell ref="E21:G21"/>
    <mergeCell ref="C14:D14"/>
    <mergeCell ref="B15:C15"/>
    <mergeCell ref="D4:G4"/>
    <mergeCell ref="B16:C16"/>
    <mergeCell ref="F6:G6"/>
    <mergeCell ref="K6:M6"/>
    <mergeCell ref="E13:G14"/>
    <mergeCell ref="H13:H14"/>
    <mergeCell ref="C12:D12"/>
    <mergeCell ref="C13:D13"/>
    <mergeCell ref="E15:H15"/>
    <mergeCell ref="B17:C17"/>
    <mergeCell ref="E17:G17"/>
    <mergeCell ref="B10:N10"/>
    <mergeCell ref="I19:L19"/>
    <mergeCell ref="E16:G16"/>
    <mergeCell ref="E69:J69"/>
    <mergeCell ref="B212:C212"/>
    <mergeCell ref="L193:L195"/>
    <mergeCell ref="H134:I134"/>
    <mergeCell ref="J134:K135"/>
    <mergeCell ref="J136:K136"/>
    <mergeCell ref="J147:K147"/>
    <mergeCell ref="H165:I165"/>
    <mergeCell ref="B168:C168"/>
    <mergeCell ref="B172:B173"/>
    <mergeCell ref="C172:F172"/>
    <mergeCell ref="I172:I173"/>
    <mergeCell ref="F169:G169"/>
    <mergeCell ref="F170:G170"/>
    <mergeCell ref="H154:I154"/>
    <mergeCell ref="J154:K154"/>
    <mergeCell ref="G172:H173"/>
    <mergeCell ref="B156:G156"/>
    <mergeCell ref="B198:C198"/>
    <mergeCell ref="B204:C204"/>
    <mergeCell ref="B151:G151"/>
    <mergeCell ref="H151:I153"/>
    <mergeCell ref="J145:K146"/>
    <mergeCell ref="B149:N149"/>
    <mergeCell ref="B209:C209"/>
    <mergeCell ref="B206:C206"/>
    <mergeCell ref="B207:C207"/>
    <mergeCell ref="B196:N196"/>
    <mergeCell ref="B213:C213"/>
    <mergeCell ref="B217:C217"/>
    <mergeCell ref="B176:N176"/>
    <mergeCell ref="H162:I164"/>
    <mergeCell ref="B163:B164"/>
    <mergeCell ref="C163:F163"/>
    <mergeCell ref="G163:G164"/>
    <mergeCell ref="E193:E195"/>
    <mergeCell ref="F194:F195"/>
    <mergeCell ref="G186:G187"/>
    <mergeCell ref="H186:I186"/>
    <mergeCell ref="J186:K187"/>
    <mergeCell ref="B193:C195"/>
    <mergeCell ref="D193:D195"/>
    <mergeCell ref="M194:M195"/>
    <mergeCell ref="B197:C197"/>
    <mergeCell ref="B167:N167"/>
    <mergeCell ref="B152:B153"/>
    <mergeCell ref="B145:B146"/>
    <mergeCell ref="F178:G178"/>
    <mergeCell ref="B171:I171"/>
    <mergeCell ref="M181:N181"/>
    <mergeCell ref="M193:N193"/>
    <mergeCell ref="H159:I159"/>
    <mergeCell ref="B162:G162"/>
    <mergeCell ref="G194:J194"/>
    <mergeCell ref="B186:B187"/>
    <mergeCell ref="C186:F186"/>
    <mergeCell ref="C152:F152"/>
    <mergeCell ref="G152:G153"/>
    <mergeCell ref="J152:K153"/>
    <mergeCell ref="I226:N226"/>
    <mergeCell ref="B226:G226"/>
    <mergeCell ref="B210:N210"/>
    <mergeCell ref="B216:N216"/>
    <mergeCell ref="B238:C239"/>
    <mergeCell ref="D238:K238"/>
    <mergeCell ref="D239:E239"/>
    <mergeCell ref="F239:G239"/>
    <mergeCell ref="H239:I239"/>
    <mergeCell ref="C233:D233"/>
    <mergeCell ref="F233:G233"/>
    <mergeCell ref="J233:K233"/>
    <mergeCell ref="B211:C211"/>
    <mergeCell ref="B224:M224"/>
    <mergeCell ref="B218:C218"/>
    <mergeCell ref="M240:N240"/>
    <mergeCell ref="M241:N241"/>
    <mergeCell ref="M227:N227"/>
    <mergeCell ref="M228:N228"/>
    <mergeCell ref="M229:N229"/>
    <mergeCell ref="M230:N230"/>
    <mergeCell ref="F227:G227"/>
    <mergeCell ref="F228:G228"/>
    <mergeCell ref="F229:G229"/>
    <mergeCell ref="F230:G230"/>
    <mergeCell ref="J239:K239"/>
    <mergeCell ref="M234:N234"/>
    <mergeCell ref="M235:N235"/>
    <mergeCell ref="M236:N236"/>
    <mergeCell ref="M237:N237"/>
    <mergeCell ref="L238:N239"/>
    <mergeCell ref="L233:N233"/>
    <mergeCell ref="E232:H232"/>
    <mergeCell ref="C178:D178"/>
    <mergeCell ref="C145:F145"/>
    <mergeCell ref="G145:G146"/>
    <mergeCell ref="I127:J127"/>
    <mergeCell ref="D124:E124"/>
    <mergeCell ref="B214:C214"/>
    <mergeCell ref="B215:C215"/>
    <mergeCell ref="B191:N191"/>
    <mergeCell ref="B160:N160"/>
    <mergeCell ref="B201:N201"/>
    <mergeCell ref="B208:C208"/>
    <mergeCell ref="B205:C205"/>
    <mergeCell ref="B202:C202"/>
    <mergeCell ref="B200:C200"/>
    <mergeCell ref="B203:C203"/>
    <mergeCell ref="B199:C199"/>
    <mergeCell ref="F193:K193"/>
    <mergeCell ref="C134:F134"/>
    <mergeCell ref="G134:G135"/>
    <mergeCell ref="C157:F157"/>
    <mergeCell ref="N194:N195"/>
    <mergeCell ref="K194:K195"/>
    <mergeCell ref="I138:J138"/>
    <mergeCell ref="G157:G158"/>
    <mergeCell ref="I12:L12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I13:L13"/>
    <mergeCell ref="I14:L14"/>
    <mergeCell ref="I15:L15"/>
    <mergeCell ref="I16:L16"/>
    <mergeCell ref="I17:L17"/>
    <mergeCell ref="I18:L18"/>
    <mergeCell ref="I21:L21"/>
    <mergeCell ref="I22:L22"/>
    <mergeCell ref="I23:L23"/>
    <mergeCell ref="I24:L24"/>
    <mergeCell ref="I26:L26"/>
    <mergeCell ref="I27:L27"/>
    <mergeCell ref="M22:N22"/>
    <mergeCell ref="M23:N23"/>
    <mergeCell ref="M24:N24"/>
    <mergeCell ref="M25:N25"/>
    <mergeCell ref="L221:M221"/>
    <mergeCell ref="B88:D88"/>
    <mergeCell ref="B101:D101"/>
    <mergeCell ref="M112:N112"/>
    <mergeCell ref="C127:D127"/>
    <mergeCell ref="E127:G127"/>
    <mergeCell ref="H156:I158"/>
    <mergeCell ref="B157:B158"/>
    <mergeCell ref="B134:B135"/>
    <mergeCell ref="E96:J96"/>
    <mergeCell ref="E97:E98"/>
    <mergeCell ref="F97:I97"/>
    <mergeCell ref="J97:J98"/>
    <mergeCell ref="B125:D125"/>
    <mergeCell ref="B219:C219"/>
    <mergeCell ref="B220:C220"/>
    <mergeCell ref="B114:C114"/>
    <mergeCell ref="G114:L114"/>
    <mergeCell ref="G115:G116"/>
    <mergeCell ref="H115:K115"/>
    <mergeCell ref="I123:K123"/>
    <mergeCell ref="H145:I145"/>
    <mergeCell ref="C138:D138"/>
    <mergeCell ref="E138:G138"/>
  </mergeCells>
  <dataValidations count="7">
    <dataValidation type="list" allowBlank="1" showInputMessage="1" showErrorMessage="1" sqref="D4:G4">
      <formula1>trim</formula1>
    </dataValidation>
    <dataValidation allowBlank="1" showInputMessage="1" showErrorMessage="1" error="Use dropdown menu" sqref="K6:M6"/>
    <dataValidation type="date" allowBlank="1" showInputMessage="1" showErrorMessage="1" error="Must be a date between 1/4/14 and 30/6/18." sqref="L4:M4 B112:D112 D17 L233:N233 B58:D58 M62:N62 M75:N75 B72:D72 B85:D85 M89:N89 M102:N102 B99:D99">
      <formula1>41730</formula1>
      <formula2>43281</formula2>
    </dataValidation>
    <dataValidation allowBlank="1" showInputMessage="1" showErrorMessage="1" error="Must be a date between 1/4/14 and 30/6/18." sqref="D15 M26:N26"/>
    <dataValidation type="date" allowBlank="1" showInputMessage="1" showErrorMessage="1" error="Must be date between 1/4/14 and 30/6/18." sqref="M178:N178">
      <formula1>41730</formula1>
      <formula2>43281</formula2>
    </dataValidation>
    <dataValidation type="list" allowBlank="1" showInputMessage="1" showErrorMessage="1" error="Select ISP Name from dropdown menu." sqref="C6:D6">
      <formula1>SP</formula1>
    </dataValidation>
    <dataValidation type="date" allowBlank="1" showInputMessage="1" showErrorMessage="1" error="Must be a date between 1/4/14 and 30/6/18" sqref="M12:N12">
      <formula1>41730</formula1>
      <formula2>43281</formula2>
    </dataValidation>
  </dataValidations>
  <printOptions horizontalCentered="1"/>
  <pageMargins left="0.15748031496062992" right="0.15748031496062992" top="0.3937007874015748" bottom="0.31496062992125984" header="0.31496062992125984" footer="0.31496062992125984"/>
  <pageSetup horizontalDpi="600" verticalDpi="600" orientation="landscape" paperSize="9" scale="79" r:id="rId1"/>
  <rowBreaks count="5" manualBreakCount="5">
    <brk id="30" max="255" man="1"/>
    <brk id="58" max="255" man="1"/>
    <brk id="86" max="255" man="1"/>
    <brk id="189" max="255" man="1"/>
    <brk id="222" max="255" man="1"/>
  </rowBreaks>
  <ignoredErrors>
    <ignoredError sqref="J204:K204 J207:K20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Y311"/>
  <sheetViews>
    <sheetView zoomScalePageLayoutView="0" workbookViewId="0" topLeftCell="A1">
      <selection activeCell="E10" sqref="E10:G10"/>
    </sheetView>
  </sheetViews>
  <sheetFormatPr defaultColWidth="15.8515625" defaultRowHeight="17.25" customHeight="1"/>
  <cols>
    <col min="1" max="1" width="5.28125" style="27" customWidth="1"/>
    <col min="2" max="2" width="13.28125" style="27" customWidth="1"/>
    <col min="3" max="3" width="12.8515625" style="27" customWidth="1"/>
    <col min="4" max="4" width="13.57421875" style="27" customWidth="1"/>
    <col min="5" max="5" width="11.28125" style="27" customWidth="1"/>
    <col min="6" max="6" width="8.28125" style="27" customWidth="1"/>
    <col min="7" max="7" width="10.140625" style="27" customWidth="1"/>
    <col min="8" max="10" width="10.8515625" style="27" customWidth="1"/>
    <col min="11" max="11" width="13.140625" style="27" customWidth="1"/>
    <col min="12" max="12" width="12.7109375" style="28" customWidth="1"/>
    <col min="13" max="13" width="9.140625" style="27" customWidth="1"/>
    <col min="14" max="14" width="11.421875" style="28" customWidth="1"/>
    <col min="15" max="16" width="15.8515625" style="27" customWidth="1"/>
    <col min="17" max="16384" width="15.8515625" style="27" customWidth="1"/>
  </cols>
  <sheetData>
    <row r="1" spans="2:14" ht="17.25" customHeight="1">
      <c r="B1" s="510" t="s">
        <v>751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2:14" ht="17.25" customHeight="1">
      <c r="B2" s="510" t="s">
        <v>783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2:14" ht="17.2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ht="13.5" customHeight="1">
      <c r="B4" s="179" t="s">
        <v>274</v>
      </c>
      <c r="C4" s="674">
        <f>'A Engineer'!C6:D6</f>
        <v>0</v>
      </c>
      <c r="D4" s="674"/>
      <c r="E4" s="179" t="s">
        <v>273</v>
      </c>
      <c r="F4" s="674">
        <f>_xlfn.IFERROR(VLOOKUP(C4,ISPINFO,2),"")</f>
      </c>
      <c r="G4" s="674"/>
      <c r="H4" s="179"/>
      <c r="I4" s="179"/>
      <c r="J4" s="172" t="s">
        <v>275</v>
      </c>
      <c r="K4" s="746">
        <f>'A Engineer'!D4</f>
        <v>0</v>
      </c>
      <c r="L4" s="746"/>
      <c r="M4" s="746"/>
      <c r="N4" s="345"/>
    </row>
    <row r="5" spans="2:14" ht="17.25" customHeight="1">
      <c r="B5" s="30"/>
      <c r="C5" s="30"/>
      <c r="D5" s="30"/>
      <c r="E5" s="30"/>
      <c r="F5" s="30"/>
      <c r="G5" s="30"/>
      <c r="H5" s="157"/>
      <c r="I5" s="157"/>
      <c r="J5" s="157"/>
      <c r="K5" s="157"/>
      <c r="L5" s="151"/>
      <c r="M5" s="157"/>
      <c r="N5" s="99"/>
    </row>
    <row r="6" spans="2:17" s="28" customFormat="1" ht="17.25" customHeight="1">
      <c r="B6" s="682" t="s">
        <v>689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59"/>
      <c r="P6" s="138"/>
      <c r="Q6" s="59"/>
    </row>
    <row r="7" spans="2:17" s="28" customFormat="1" ht="17.25" customHeight="1" thickBot="1">
      <c r="B7" s="332"/>
      <c r="C7" s="332"/>
      <c r="D7" s="332"/>
      <c r="E7" s="332"/>
      <c r="F7" s="141"/>
      <c r="G7" s="62"/>
      <c r="H7" s="140"/>
      <c r="I7" s="139"/>
      <c r="J7" s="69"/>
      <c r="K7" s="69"/>
      <c r="L7" s="69"/>
      <c r="M7" s="69"/>
      <c r="N7" s="29"/>
      <c r="O7" s="59"/>
      <c r="P7" s="138"/>
      <c r="Q7" s="59"/>
    </row>
    <row r="8" spans="2:17" ht="17.25" customHeight="1">
      <c r="B8" s="743" t="s">
        <v>328</v>
      </c>
      <c r="C8" s="744"/>
      <c r="D8" s="219"/>
      <c r="E8" s="220"/>
      <c r="F8" s="221" t="s">
        <v>326</v>
      </c>
      <c r="G8" s="745"/>
      <c r="H8" s="745"/>
      <c r="I8" s="745"/>
      <c r="J8" s="745"/>
      <c r="K8" s="222"/>
      <c r="L8" s="223"/>
      <c r="M8" s="224"/>
      <c r="N8" s="225"/>
      <c r="O8" s="136"/>
      <c r="P8" s="137"/>
      <c r="Q8" s="136"/>
    </row>
    <row r="9" spans="2:16" ht="27" customHeight="1">
      <c r="B9" s="218" t="s">
        <v>240</v>
      </c>
      <c r="C9" s="559"/>
      <c r="D9" s="559"/>
      <c r="E9" s="329" t="s">
        <v>202</v>
      </c>
      <c r="F9" s="547"/>
      <c r="G9" s="547"/>
      <c r="H9" s="750" t="s">
        <v>283</v>
      </c>
      <c r="I9" s="750"/>
      <c r="J9" s="330"/>
      <c r="K9" s="750" t="s">
        <v>284</v>
      </c>
      <c r="L9" s="750"/>
      <c r="M9" s="751"/>
      <c r="N9" s="752"/>
      <c r="P9" s="135"/>
    </row>
    <row r="10" spans="2:25" ht="39.75" customHeight="1">
      <c r="B10" s="753" t="s">
        <v>229</v>
      </c>
      <c r="C10" s="750"/>
      <c r="D10" s="232"/>
      <c r="E10" s="754" t="s">
        <v>280</v>
      </c>
      <c r="F10" s="754"/>
      <c r="G10" s="754"/>
      <c r="H10" s="444"/>
      <c r="I10" s="754" t="s">
        <v>281</v>
      </c>
      <c r="J10" s="754"/>
      <c r="K10" s="444"/>
      <c r="L10" s="755" t="s">
        <v>282</v>
      </c>
      <c r="M10" s="755"/>
      <c r="N10" s="502"/>
      <c r="O10" s="133"/>
      <c r="P10" s="132"/>
      <c r="Q10" s="131"/>
      <c r="R10" s="129"/>
      <c r="S10" s="129"/>
      <c r="T10" s="130"/>
      <c r="U10" s="130"/>
      <c r="V10" s="129"/>
      <c r="W10" s="129"/>
      <c r="X10" s="129"/>
      <c r="Y10" s="129"/>
    </row>
    <row r="11" spans="2:14" ht="39.75" customHeight="1">
      <c r="B11" s="327" t="s">
        <v>246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</row>
    <row r="12" spans="2:14" s="68" customFormat="1" ht="17.25" customHeight="1">
      <c r="B12" s="331" t="s">
        <v>12</v>
      </c>
      <c r="C12" s="234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6"/>
    </row>
    <row r="13" spans="2:14" s="68" customFormat="1" ht="17.25" customHeight="1">
      <c r="B13" s="118" t="s">
        <v>254</v>
      </c>
      <c r="C13" s="237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9"/>
    </row>
    <row r="14" spans="2:14" s="82" customFormat="1" ht="17.25" customHeight="1">
      <c r="B14" s="119" t="s">
        <v>199</v>
      </c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/>
    </row>
    <row r="15" spans="2:14" s="68" customFormat="1" ht="17.25" customHeight="1">
      <c r="B15" s="36" t="s">
        <v>198</v>
      </c>
      <c r="C15" s="171">
        <f>IF(SUM(C12:C14)=0,"",C12-C14)</f>
      </c>
      <c r="D15" s="171">
        <f>IF(SUM(D12:D14)=0,"",D12-D14)</f>
      </c>
      <c r="E15" s="171">
        <f>IF(SUM(E12:E14)=0,"",E12-E14)</f>
      </c>
      <c r="F15" s="171">
        <f aca="true" t="shared" si="0" ref="F15:N15">IF(SUM(F12:F14)=0,"",F12-F14)</f>
      </c>
      <c r="G15" s="171">
        <f t="shared" si="0"/>
      </c>
      <c r="H15" s="171">
        <f t="shared" si="0"/>
      </c>
      <c r="I15" s="171">
        <f t="shared" si="0"/>
      </c>
      <c r="J15" s="171">
        <f t="shared" si="0"/>
      </c>
      <c r="K15" s="171">
        <f t="shared" si="0"/>
      </c>
      <c r="L15" s="171">
        <f t="shared" si="0"/>
      </c>
      <c r="M15" s="171">
        <f t="shared" si="0"/>
      </c>
      <c r="N15" s="180">
        <f t="shared" si="0"/>
      </c>
    </row>
    <row r="16" spans="2:14" s="68" customFormat="1" ht="17.25" customHeight="1">
      <c r="B16" s="118" t="s">
        <v>285</v>
      </c>
      <c r="C16" s="164">
        <f>_xlfn.IFERROR(C14/C12*100,"")</f>
      </c>
      <c r="D16" s="164">
        <f aca="true" t="shared" si="1" ref="D16:N16">_xlfn.IFERROR(D14/D12*100,"")</f>
      </c>
      <c r="E16" s="164">
        <f t="shared" si="1"/>
      </c>
      <c r="F16" s="164">
        <f t="shared" si="1"/>
      </c>
      <c r="G16" s="164">
        <f t="shared" si="1"/>
      </c>
      <c r="H16" s="164">
        <f t="shared" si="1"/>
      </c>
      <c r="I16" s="164">
        <f t="shared" si="1"/>
      </c>
      <c r="J16" s="164">
        <f t="shared" si="1"/>
      </c>
      <c r="K16" s="164">
        <f t="shared" si="1"/>
      </c>
      <c r="L16" s="164">
        <f t="shared" si="1"/>
      </c>
      <c r="M16" s="164">
        <f t="shared" si="1"/>
      </c>
      <c r="N16" s="176">
        <f t="shared" si="1"/>
      </c>
    </row>
    <row r="17" spans="2:14" ht="15" customHeight="1">
      <c r="B17" s="685" t="s">
        <v>286</v>
      </c>
      <c r="C17" s="540" t="s">
        <v>287</v>
      </c>
      <c r="D17" s="540" t="s">
        <v>288</v>
      </c>
      <c r="E17" s="757" t="s">
        <v>252</v>
      </c>
      <c r="F17" s="524"/>
      <c r="G17" s="524"/>
      <c r="H17" s="524"/>
      <c r="I17" s="524"/>
      <c r="J17" s="524"/>
      <c r="K17" s="51"/>
      <c r="L17" s="64"/>
      <c r="M17" s="51"/>
      <c r="N17" s="108"/>
    </row>
    <row r="18" spans="2:14" ht="14.25" customHeight="1">
      <c r="B18" s="685"/>
      <c r="C18" s="540"/>
      <c r="D18" s="756"/>
      <c r="E18" s="525" t="s">
        <v>624</v>
      </c>
      <c r="F18" s="527" t="s">
        <v>625</v>
      </c>
      <c r="G18" s="528"/>
      <c r="H18" s="528"/>
      <c r="I18" s="529"/>
      <c r="J18" s="520" t="s">
        <v>197</v>
      </c>
      <c r="K18" s="540" t="s">
        <v>235</v>
      </c>
      <c r="L18" s="540"/>
      <c r="M18" s="540" t="s">
        <v>110</v>
      </c>
      <c r="N18" s="577"/>
    </row>
    <row r="19" spans="2:14" ht="25.5">
      <c r="B19" s="685"/>
      <c r="C19" s="540"/>
      <c r="D19" s="756"/>
      <c r="E19" s="526"/>
      <c r="F19" s="80" t="s">
        <v>196</v>
      </c>
      <c r="G19" s="80" t="s">
        <v>195</v>
      </c>
      <c r="H19" s="80" t="s">
        <v>194</v>
      </c>
      <c r="I19" s="325" t="s">
        <v>14</v>
      </c>
      <c r="J19" s="520"/>
      <c r="K19" s="328" t="s">
        <v>241</v>
      </c>
      <c r="L19" s="38" t="s">
        <v>251</v>
      </c>
      <c r="M19" s="540"/>
      <c r="N19" s="577"/>
    </row>
    <row r="20" spans="2:14" s="68" customFormat="1" ht="14.25" customHeight="1" thickBot="1">
      <c r="B20" s="445"/>
      <c r="C20" s="446"/>
      <c r="D20" s="446"/>
      <c r="E20" s="249"/>
      <c r="F20" s="251"/>
      <c r="G20" s="251"/>
      <c r="H20" s="251"/>
      <c r="I20" s="252">
        <f>SUM(F20:H20)</f>
        <v>0</v>
      </c>
      <c r="J20" s="248">
        <f>E20+I20</f>
        <v>0</v>
      </c>
      <c r="K20" s="163" t="str">
        <f>_xlfn.IFERROR(J20/D10*100,"-")</f>
        <v>-</v>
      </c>
      <c r="L20" s="162" t="str">
        <f>_xlfn.IFERROR(SUMPRODUCT(C16:N16,C13:N13)/SUM(C13:N13),"-")</f>
        <v>-</v>
      </c>
      <c r="M20" s="514"/>
      <c r="N20" s="515"/>
    </row>
    <row r="21" spans="2:14" s="68" customFormat="1" ht="17.25" customHeight="1" thickBot="1">
      <c r="B21" s="127"/>
      <c r="C21" s="128"/>
      <c r="D21" s="128"/>
      <c r="E21" s="72"/>
      <c r="F21" s="126"/>
      <c r="G21" s="126"/>
      <c r="H21" s="126"/>
      <c r="I21" s="125"/>
      <c r="J21" s="115"/>
      <c r="K21" s="105"/>
      <c r="L21" s="104"/>
      <c r="M21" s="333"/>
      <c r="N21" s="88"/>
    </row>
    <row r="22" spans="2:14" s="68" customFormat="1" ht="17.25" customHeight="1">
      <c r="B22" s="743" t="s">
        <v>327</v>
      </c>
      <c r="C22" s="744"/>
      <c r="D22" s="219"/>
      <c r="E22" s="220"/>
      <c r="F22" s="221" t="s">
        <v>326</v>
      </c>
      <c r="G22" s="745"/>
      <c r="H22" s="745"/>
      <c r="I22" s="745"/>
      <c r="J22" s="745"/>
      <c r="K22" s="222"/>
      <c r="L22" s="223"/>
      <c r="M22" s="224"/>
      <c r="N22" s="225"/>
    </row>
    <row r="23" spans="2:14" s="68" customFormat="1" ht="27" customHeight="1">
      <c r="B23" s="218" t="s">
        <v>240</v>
      </c>
      <c r="C23" s="559"/>
      <c r="D23" s="559"/>
      <c r="E23" s="432" t="s">
        <v>202</v>
      </c>
      <c r="F23" s="547"/>
      <c r="G23" s="547"/>
      <c r="H23" s="750" t="s">
        <v>283</v>
      </c>
      <c r="I23" s="750"/>
      <c r="J23" s="430"/>
      <c r="K23" s="750" t="s">
        <v>284</v>
      </c>
      <c r="L23" s="750"/>
      <c r="M23" s="751"/>
      <c r="N23" s="752"/>
    </row>
    <row r="24" spans="2:14" s="68" customFormat="1" ht="39.75" customHeight="1">
      <c r="B24" s="753" t="s">
        <v>229</v>
      </c>
      <c r="C24" s="750"/>
      <c r="D24" s="232"/>
      <c r="E24" s="754" t="s">
        <v>280</v>
      </c>
      <c r="F24" s="754"/>
      <c r="G24" s="754"/>
      <c r="H24" s="444"/>
      <c r="I24" s="754" t="s">
        <v>281</v>
      </c>
      <c r="J24" s="754"/>
      <c r="K24" s="444"/>
      <c r="L24" s="755" t="s">
        <v>282</v>
      </c>
      <c r="M24" s="755"/>
      <c r="N24" s="502"/>
    </row>
    <row r="25" spans="2:14" s="68" customFormat="1" ht="39.75" customHeight="1">
      <c r="B25" s="327" t="s">
        <v>246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6"/>
    </row>
    <row r="26" spans="2:14" s="68" customFormat="1" ht="17.25" customHeight="1">
      <c r="B26" s="331" t="s">
        <v>12</v>
      </c>
      <c r="C26" s="234"/>
      <c r="D26" s="234"/>
      <c r="E26" s="235"/>
      <c r="F26" s="235"/>
      <c r="G26" s="235"/>
      <c r="H26" s="235"/>
      <c r="I26" s="235"/>
      <c r="J26" s="235"/>
      <c r="K26" s="235"/>
      <c r="L26" s="235"/>
      <c r="M26" s="235"/>
      <c r="N26" s="236"/>
    </row>
    <row r="27" spans="2:14" s="68" customFormat="1" ht="17.25" customHeight="1">
      <c r="B27" s="118" t="s">
        <v>254</v>
      </c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9"/>
    </row>
    <row r="28" spans="2:14" s="68" customFormat="1" ht="17.25" customHeight="1">
      <c r="B28" s="119" t="s">
        <v>199</v>
      </c>
      <c r="C28" s="234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</row>
    <row r="29" spans="2:14" s="68" customFormat="1" ht="17.25" customHeight="1">
      <c r="B29" s="36" t="s">
        <v>198</v>
      </c>
      <c r="C29" s="171">
        <f>IF(SUM(C26:C28)=0,"",C26-C28)</f>
      </c>
      <c r="D29" s="171">
        <f>IF(SUM(D26:D28)=0,"",D26-D28)</f>
      </c>
      <c r="E29" s="171">
        <f>IF(SUM(E26:E28)=0,"",E26-E28)</f>
      </c>
      <c r="F29" s="171">
        <f aca="true" t="shared" si="2" ref="F29:N29">IF(SUM(F26:F28)=0,"",F26-F28)</f>
      </c>
      <c r="G29" s="171">
        <f t="shared" si="2"/>
      </c>
      <c r="H29" s="171">
        <f t="shared" si="2"/>
      </c>
      <c r="I29" s="171">
        <f t="shared" si="2"/>
      </c>
      <c r="J29" s="171">
        <f t="shared" si="2"/>
      </c>
      <c r="K29" s="171">
        <f t="shared" si="2"/>
      </c>
      <c r="L29" s="171">
        <f t="shared" si="2"/>
      </c>
      <c r="M29" s="171">
        <f t="shared" si="2"/>
      </c>
      <c r="N29" s="180">
        <f t="shared" si="2"/>
      </c>
    </row>
    <row r="30" spans="2:14" s="68" customFormat="1" ht="17.25" customHeight="1">
      <c r="B30" s="118" t="s">
        <v>285</v>
      </c>
      <c r="C30" s="164">
        <f>_xlfn.IFERROR(C28/C26*100,"")</f>
      </c>
      <c r="D30" s="164">
        <f aca="true" t="shared" si="3" ref="D30:N30">_xlfn.IFERROR(D28/D26*100,"")</f>
      </c>
      <c r="E30" s="164">
        <f t="shared" si="3"/>
      </c>
      <c r="F30" s="164">
        <f t="shared" si="3"/>
      </c>
      <c r="G30" s="164">
        <f t="shared" si="3"/>
      </c>
      <c r="H30" s="164">
        <f t="shared" si="3"/>
      </c>
      <c r="I30" s="164">
        <f t="shared" si="3"/>
      </c>
      <c r="J30" s="164">
        <f t="shared" si="3"/>
      </c>
      <c r="K30" s="164">
        <f t="shared" si="3"/>
      </c>
      <c r="L30" s="164">
        <f t="shared" si="3"/>
      </c>
      <c r="M30" s="164">
        <f t="shared" si="3"/>
      </c>
      <c r="N30" s="176">
        <f t="shared" si="3"/>
      </c>
    </row>
    <row r="31" spans="2:14" s="68" customFormat="1" ht="17.25" customHeight="1">
      <c r="B31" s="685" t="s">
        <v>286</v>
      </c>
      <c r="C31" s="540" t="s">
        <v>287</v>
      </c>
      <c r="D31" s="540" t="s">
        <v>288</v>
      </c>
      <c r="E31" s="524" t="s">
        <v>252</v>
      </c>
      <c r="F31" s="524"/>
      <c r="G31" s="524"/>
      <c r="H31" s="524"/>
      <c r="I31" s="524"/>
      <c r="J31" s="524"/>
      <c r="K31" s="51"/>
      <c r="L31" s="64"/>
      <c r="M31" s="51"/>
      <c r="N31" s="108"/>
    </row>
    <row r="32" spans="2:14" s="68" customFormat="1" ht="17.25" customHeight="1">
      <c r="B32" s="685"/>
      <c r="C32" s="540"/>
      <c r="D32" s="540"/>
      <c r="E32" s="525" t="s">
        <v>624</v>
      </c>
      <c r="F32" s="527" t="s">
        <v>625</v>
      </c>
      <c r="G32" s="528"/>
      <c r="H32" s="528"/>
      <c r="I32" s="529"/>
      <c r="J32" s="520" t="s">
        <v>197</v>
      </c>
      <c r="K32" s="540" t="s">
        <v>235</v>
      </c>
      <c r="L32" s="540"/>
      <c r="M32" s="540" t="s">
        <v>110</v>
      </c>
      <c r="N32" s="577"/>
    </row>
    <row r="33" spans="2:14" s="68" customFormat="1" ht="25.5" customHeight="1">
      <c r="B33" s="685"/>
      <c r="C33" s="540"/>
      <c r="D33" s="540"/>
      <c r="E33" s="526"/>
      <c r="F33" s="80" t="s">
        <v>196</v>
      </c>
      <c r="G33" s="80" t="s">
        <v>195</v>
      </c>
      <c r="H33" s="80" t="s">
        <v>194</v>
      </c>
      <c r="I33" s="325" t="s">
        <v>14</v>
      </c>
      <c r="J33" s="520"/>
      <c r="K33" s="328" t="s">
        <v>241</v>
      </c>
      <c r="L33" s="38" t="s">
        <v>251</v>
      </c>
      <c r="M33" s="540"/>
      <c r="N33" s="577"/>
    </row>
    <row r="34" spans="2:14" s="68" customFormat="1" ht="17.25" customHeight="1" thickBot="1">
      <c r="B34" s="445"/>
      <c r="C34" s="446"/>
      <c r="D34" s="446"/>
      <c r="E34" s="249"/>
      <c r="F34" s="251"/>
      <c r="G34" s="251"/>
      <c r="H34" s="251"/>
      <c r="I34" s="252">
        <f>SUM(F34:H34)</f>
        <v>0</v>
      </c>
      <c r="J34" s="248">
        <f>E34+I34</f>
        <v>0</v>
      </c>
      <c r="K34" s="163" t="str">
        <f>_xlfn.IFERROR(J34/D24*100,"-")</f>
        <v>-</v>
      </c>
      <c r="L34" s="162" t="str">
        <f>_xlfn.IFERROR(SUMPRODUCT(C30:N30,C27:N27)/SUM(C27:N27),"-")</f>
        <v>-</v>
      </c>
      <c r="M34" s="514"/>
      <c r="N34" s="515"/>
    </row>
    <row r="35" spans="2:14" s="82" customFormat="1" ht="17.25" customHeight="1">
      <c r="B35" s="340"/>
      <c r="C35" s="341"/>
      <c r="D35" s="341"/>
      <c r="E35" s="342"/>
      <c r="F35" s="343"/>
      <c r="G35" s="343"/>
      <c r="H35" s="343"/>
      <c r="I35" s="337"/>
      <c r="J35" s="338"/>
      <c r="K35" s="339"/>
      <c r="L35" s="339"/>
      <c r="M35" s="344"/>
      <c r="N35" s="344"/>
    </row>
    <row r="36" spans="2:14" s="82" customFormat="1" ht="17.25" customHeight="1">
      <c r="B36" s="682" t="s">
        <v>690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</row>
    <row r="37" spans="2:14" s="82" customFormat="1" ht="17.25" customHeight="1" thickBot="1">
      <c r="B37" s="332"/>
      <c r="C37" s="332"/>
      <c r="D37" s="332"/>
      <c r="E37" s="332"/>
      <c r="F37" s="141"/>
      <c r="G37" s="62"/>
      <c r="H37" s="140"/>
      <c r="I37" s="139"/>
      <c r="J37" s="69"/>
      <c r="K37" s="69"/>
      <c r="L37" s="69"/>
      <c r="M37" s="69"/>
      <c r="N37" s="29"/>
    </row>
    <row r="38" spans="2:14" s="82" customFormat="1" ht="17.25" customHeight="1">
      <c r="B38" s="743" t="s">
        <v>639</v>
      </c>
      <c r="C38" s="744"/>
      <c r="D38" s="219"/>
      <c r="E38" s="220"/>
      <c r="F38" s="221" t="s">
        <v>326</v>
      </c>
      <c r="G38" s="758"/>
      <c r="H38" s="758"/>
      <c r="I38" s="758"/>
      <c r="J38" s="758"/>
      <c r="K38" s="222"/>
      <c r="L38" s="223"/>
      <c r="M38" s="224"/>
      <c r="N38" s="225"/>
    </row>
    <row r="39" spans="2:14" s="82" customFormat="1" ht="27" customHeight="1">
      <c r="B39" s="218" t="s">
        <v>240</v>
      </c>
      <c r="C39" s="559"/>
      <c r="D39" s="559"/>
      <c r="E39" s="432" t="s">
        <v>202</v>
      </c>
      <c r="F39" s="547"/>
      <c r="G39" s="547"/>
      <c r="H39" s="750" t="s">
        <v>283</v>
      </c>
      <c r="I39" s="750"/>
      <c r="J39" s="430"/>
      <c r="K39" s="750" t="s">
        <v>284</v>
      </c>
      <c r="L39" s="750"/>
      <c r="M39" s="751"/>
      <c r="N39" s="752"/>
    </row>
    <row r="40" spans="2:14" s="82" customFormat="1" ht="39.75" customHeight="1">
      <c r="B40" s="753" t="s">
        <v>229</v>
      </c>
      <c r="C40" s="750"/>
      <c r="D40" s="232"/>
      <c r="E40" s="754" t="s">
        <v>280</v>
      </c>
      <c r="F40" s="754"/>
      <c r="G40" s="754"/>
      <c r="H40" s="444"/>
      <c r="I40" s="754" t="s">
        <v>281</v>
      </c>
      <c r="J40" s="754"/>
      <c r="K40" s="444"/>
      <c r="L40" s="755" t="s">
        <v>282</v>
      </c>
      <c r="M40" s="755"/>
      <c r="N40" s="502"/>
    </row>
    <row r="41" spans="2:14" s="82" customFormat="1" ht="39.75" customHeight="1">
      <c r="B41" s="327" t="s">
        <v>246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6"/>
    </row>
    <row r="42" spans="2:14" s="82" customFormat="1" ht="17.25" customHeight="1">
      <c r="B42" s="331" t="s">
        <v>12</v>
      </c>
      <c r="C42" s="234"/>
      <c r="D42" s="234"/>
      <c r="E42" s="235"/>
      <c r="F42" s="235"/>
      <c r="G42" s="235"/>
      <c r="H42" s="235"/>
      <c r="I42" s="235"/>
      <c r="J42" s="235"/>
      <c r="K42" s="235"/>
      <c r="L42" s="235"/>
      <c r="M42" s="235"/>
      <c r="N42" s="236"/>
    </row>
    <row r="43" spans="2:14" s="82" customFormat="1" ht="17.25" customHeight="1">
      <c r="B43" s="118" t="s">
        <v>254</v>
      </c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</row>
    <row r="44" spans="2:14" s="82" customFormat="1" ht="17.25" customHeight="1">
      <c r="B44" s="119" t="s">
        <v>199</v>
      </c>
      <c r="C44" s="234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</row>
    <row r="45" spans="2:14" s="82" customFormat="1" ht="17.25" customHeight="1">
      <c r="B45" s="36" t="s">
        <v>198</v>
      </c>
      <c r="C45" s="171">
        <f>IF(SUM(C42:C44)=0,"",C42-C44)</f>
      </c>
      <c r="D45" s="171">
        <f>IF(SUM(D42:D44)=0,"",D42-D44)</f>
      </c>
      <c r="E45" s="171">
        <f>IF(SUM(E42:E44)=0,"",E42-E44)</f>
      </c>
      <c r="F45" s="171">
        <f aca="true" t="shared" si="4" ref="F45:N45">IF(SUM(F42:F44)=0,"",F42-F44)</f>
      </c>
      <c r="G45" s="171">
        <f t="shared" si="4"/>
      </c>
      <c r="H45" s="171">
        <f t="shared" si="4"/>
      </c>
      <c r="I45" s="171">
        <f t="shared" si="4"/>
      </c>
      <c r="J45" s="171">
        <f t="shared" si="4"/>
      </c>
      <c r="K45" s="171">
        <f t="shared" si="4"/>
      </c>
      <c r="L45" s="171">
        <f t="shared" si="4"/>
      </c>
      <c r="M45" s="171">
        <f t="shared" si="4"/>
      </c>
      <c r="N45" s="180">
        <f t="shared" si="4"/>
      </c>
    </row>
    <row r="46" spans="2:14" s="82" customFormat="1" ht="17.25" customHeight="1">
      <c r="B46" s="118" t="s">
        <v>285</v>
      </c>
      <c r="C46" s="164">
        <f>_xlfn.IFERROR(C44/C42*100,"")</f>
      </c>
      <c r="D46" s="164">
        <f aca="true" t="shared" si="5" ref="D46:N46">_xlfn.IFERROR(D44/D42*100,"")</f>
      </c>
      <c r="E46" s="164">
        <f t="shared" si="5"/>
      </c>
      <c r="F46" s="164">
        <f t="shared" si="5"/>
      </c>
      <c r="G46" s="164">
        <f t="shared" si="5"/>
      </c>
      <c r="H46" s="164">
        <f t="shared" si="5"/>
      </c>
      <c r="I46" s="164">
        <f t="shared" si="5"/>
      </c>
      <c r="J46" s="164">
        <f t="shared" si="5"/>
      </c>
      <c r="K46" s="164">
        <f t="shared" si="5"/>
      </c>
      <c r="L46" s="164">
        <f t="shared" si="5"/>
      </c>
      <c r="M46" s="164">
        <f t="shared" si="5"/>
      </c>
      <c r="N46" s="176">
        <f t="shared" si="5"/>
      </c>
    </row>
    <row r="47" spans="2:14" s="82" customFormat="1" ht="17.25" customHeight="1">
      <c r="B47" s="685" t="s">
        <v>286</v>
      </c>
      <c r="C47" s="540" t="s">
        <v>287</v>
      </c>
      <c r="D47" s="540" t="s">
        <v>288</v>
      </c>
      <c r="E47" s="757" t="s">
        <v>252</v>
      </c>
      <c r="F47" s="524"/>
      <c r="G47" s="524"/>
      <c r="H47" s="524"/>
      <c r="I47" s="524"/>
      <c r="J47" s="524"/>
      <c r="K47" s="51"/>
      <c r="L47" s="64"/>
      <c r="M47" s="51"/>
      <c r="N47" s="108"/>
    </row>
    <row r="48" spans="2:14" s="82" customFormat="1" ht="17.25" customHeight="1">
      <c r="B48" s="685"/>
      <c r="C48" s="540"/>
      <c r="D48" s="756"/>
      <c r="E48" s="525" t="s">
        <v>624</v>
      </c>
      <c r="F48" s="527" t="s">
        <v>625</v>
      </c>
      <c r="G48" s="528"/>
      <c r="H48" s="528"/>
      <c r="I48" s="529"/>
      <c r="J48" s="520" t="s">
        <v>197</v>
      </c>
      <c r="K48" s="540" t="s">
        <v>235</v>
      </c>
      <c r="L48" s="540"/>
      <c r="M48" s="540" t="s">
        <v>110</v>
      </c>
      <c r="N48" s="577"/>
    </row>
    <row r="49" spans="2:14" s="82" customFormat="1" ht="25.5" customHeight="1">
      <c r="B49" s="685"/>
      <c r="C49" s="540"/>
      <c r="D49" s="756"/>
      <c r="E49" s="526"/>
      <c r="F49" s="80" t="s">
        <v>196</v>
      </c>
      <c r="G49" s="80" t="s">
        <v>195</v>
      </c>
      <c r="H49" s="80" t="s">
        <v>194</v>
      </c>
      <c r="I49" s="325" t="s">
        <v>14</v>
      </c>
      <c r="J49" s="520"/>
      <c r="K49" s="328" t="s">
        <v>241</v>
      </c>
      <c r="L49" s="38" t="s">
        <v>251</v>
      </c>
      <c r="M49" s="540"/>
      <c r="N49" s="577"/>
    </row>
    <row r="50" spans="2:14" s="82" customFormat="1" ht="17.25" customHeight="1" thickBot="1">
      <c r="B50" s="445"/>
      <c r="C50" s="446"/>
      <c r="D50" s="446"/>
      <c r="E50" s="249"/>
      <c r="F50" s="251"/>
      <c r="G50" s="251"/>
      <c r="H50" s="251"/>
      <c r="I50" s="252">
        <f>SUM(F50:H50)</f>
        <v>0</v>
      </c>
      <c r="J50" s="248">
        <f>E50+I50</f>
        <v>0</v>
      </c>
      <c r="K50" s="163" t="str">
        <f>_xlfn.IFERROR(J50/D40*100,"-")</f>
        <v>-</v>
      </c>
      <c r="L50" s="162" t="str">
        <f>_xlfn.IFERROR(SUMPRODUCT(C46:N46,C43:N43)/SUM(C43:N43),"-")</f>
        <v>-</v>
      </c>
      <c r="M50" s="514"/>
      <c r="N50" s="515"/>
    </row>
    <row r="51" spans="2:14" s="82" customFormat="1" ht="17.25" customHeight="1" thickBot="1">
      <c r="B51" s="127"/>
      <c r="C51" s="128"/>
      <c r="D51" s="128"/>
      <c r="E51" s="72"/>
      <c r="F51" s="126"/>
      <c r="G51" s="126"/>
      <c r="H51" s="126"/>
      <c r="I51" s="125"/>
      <c r="J51" s="115"/>
      <c r="K51" s="105"/>
      <c r="L51" s="104"/>
      <c r="M51" s="333"/>
      <c r="N51" s="88"/>
    </row>
    <row r="52" spans="2:14" s="82" customFormat="1" ht="17.25" customHeight="1">
      <c r="B52" s="743" t="s">
        <v>640</v>
      </c>
      <c r="C52" s="744"/>
      <c r="D52" s="219"/>
      <c r="E52" s="220"/>
      <c r="F52" s="221" t="s">
        <v>326</v>
      </c>
      <c r="G52" s="745"/>
      <c r="H52" s="745"/>
      <c r="I52" s="745"/>
      <c r="J52" s="745"/>
      <c r="K52" s="222"/>
      <c r="L52" s="223"/>
      <c r="M52" s="224"/>
      <c r="N52" s="225"/>
    </row>
    <row r="53" spans="2:14" s="82" customFormat="1" ht="27" customHeight="1">
      <c r="B53" s="218" t="s">
        <v>240</v>
      </c>
      <c r="C53" s="559"/>
      <c r="D53" s="559"/>
      <c r="E53" s="432" t="s">
        <v>202</v>
      </c>
      <c r="F53" s="547"/>
      <c r="G53" s="547"/>
      <c r="H53" s="750" t="s">
        <v>283</v>
      </c>
      <c r="I53" s="750"/>
      <c r="J53" s="430"/>
      <c r="K53" s="750" t="s">
        <v>284</v>
      </c>
      <c r="L53" s="750"/>
      <c r="M53" s="751"/>
      <c r="N53" s="752"/>
    </row>
    <row r="54" spans="2:14" s="82" customFormat="1" ht="39.75" customHeight="1">
      <c r="B54" s="753" t="s">
        <v>229</v>
      </c>
      <c r="C54" s="750"/>
      <c r="D54" s="232"/>
      <c r="E54" s="754" t="s">
        <v>280</v>
      </c>
      <c r="F54" s="754"/>
      <c r="G54" s="754"/>
      <c r="H54" s="444"/>
      <c r="I54" s="754" t="s">
        <v>281</v>
      </c>
      <c r="J54" s="754"/>
      <c r="K54" s="444"/>
      <c r="L54" s="755" t="s">
        <v>282</v>
      </c>
      <c r="M54" s="755"/>
      <c r="N54" s="502"/>
    </row>
    <row r="55" spans="2:14" s="82" customFormat="1" ht="39.75" customHeight="1">
      <c r="B55" s="327" t="s">
        <v>246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6"/>
    </row>
    <row r="56" spans="2:14" s="82" customFormat="1" ht="17.25" customHeight="1">
      <c r="B56" s="331" t="s">
        <v>12</v>
      </c>
      <c r="C56" s="234"/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6"/>
    </row>
    <row r="57" spans="2:14" s="82" customFormat="1" ht="17.25" customHeight="1">
      <c r="B57" s="118" t="s">
        <v>254</v>
      </c>
      <c r="C57" s="237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9"/>
    </row>
    <row r="58" spans="2:14" s="82" customFormat="1" ht="17.25" customHeight="1">
      <c r="B58" s="119" t="s">
        <v>199</v>
      </c>
      <c r="C58" s="234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6"/>
    </row>
    <row r="59" spans="2:14" s="82" customFormat="1" ht="17.25" customHeight="1">
      <c r="B59" s="36" t="s">
        <v>198</v>
      </c>
      <c r="C59" s="171">
        <f>IF(SUM(C56:C58)=0,"",C56-C58)</f>
      </c>
      <c r="D59" s="171">
        <f>IF(SUM(D56:D58)=0,"",D56-D58)</f>
      </c>
      <c r="E59" s="171">
        <f>IF(SUM(E56:E58)=0,"",E56-E58)</f>
      </c>
      <c r="F59" s="171">
        <f aca="true" t="shared" si="6" ref="F59:N59">IF(SUM(F56:F58)=0,"",F56-F58)</f>
      </c>
      <c r="G59" s="171">
        <f t="shared" si="6"/>
      </c>
      <c r="H59" s="171">
        <f t="shared" si="6"/>
      </c>
      <c r="I59" s="171">
        <f t="shared" si="6"/>
      </c>
      <c r="J59" s="171">
        <f t="shared" si="6"/>
      </c>
      <c r="K59" s="171">
        <f t="shared" si="6"/>
      </c>
      <c r="L59" s="171">
        <f t="shared" si="6"/>
      </c>
      <c r="M59" s="171">
        <f t="shared" si="6"/>
      </c>
      <c r="N59" s="180">
        <f t="shared" si="6"/>
      </c>
    </row>
    <row r="60" spans="2:14" s="82" customFormat="1" ht="17.25" customHeight="1">
      <c r="B60" s="118" t="s">
        <v>285</v>
      </c>
      <c r="C60" s="164">
        <f>_xlfn.IFERROR(C58/C56*100,"")</f>
      </c>
      <c r="D60" s="164">
        <f aca="true" t="shared" si="7" ref="D60:N60">_xlfn.IFERROR(D58/D56*100,"")</f>
      </c>
      <c r="E60" s="164">
        <f t="shared" si="7"/>
      </c>
      <c r="F60" s="164">
        <f t="shared" si="7"/>
      </c>
      <c r="G60" s="164">
        <f t="shared" si="7"/>
      </c>
      <c r="H60" s="164">
        <f t="shared" si="7"/>
      </c>
      <c r="I60" s="164">
        <f t="shared" si="7"/>
      </c>
      <c r="J60" s="164">
        <f t="shared" si="7"/>
      </c>
      <c r="K60" s="164">
        <f t="shared" si="7"/>
      </c>
      <c r="L60" s="164">
        <f t="shared" si="7"/>
      </c>
      <c r="M60" s="164">
        <f t="shared" si="7"/>
      </c>
      <c r="N60" s="176">
        <f t="shared" si="7"/>
      </c>
    </row>
    <row r="61" spans="2:14" s="82" customFormat="1" ht="17.25" customHeight="1">
      <c r="B61" s="685" t="s">
        <v>286</v>
      </c>
      <c r="C61" s="540" t="s">
        <v>287</v>
      </c>
      <c r="D61" s="540" t="s">
        <v>288</v>
      </c>
      <c r="E61" s="524" t="s">
        <v>252</v>
      </c>
      <c r="F61" s="524"/>
      <c r="G61" s="524"/>
      <c r="H61" s="524"/>
      <c r="I61" s="524"/>
      <c r="J61" s="524"/>
      <c r="K61" s="51"/>
      <c r="L61" s="64"/>
      <c r="M61" s="51"/>
      <c r="N61" s="108"/>
    </row>
    <row r="62" spans="2:14" s="82" customFormat="1" ht="17.25" customHeight="1">
      <c r="B62" s="685"/>
      <c r="C62" s="540"/>
      <c r="D62" s="540"/>
      <c r="E62" s="525" t="s">
        <v>624</v>
      </c>
      <c r="F62" s="527" t="s">
        <v>625</v>
      </c>
      <c r="G62" s="528"/>
      <c r="H62" s="528"/>
      <c r="I62" s="529"/>
      <c r="J62" s="520" t="s">
        <v>197</v>
      </c>
      <c r="K62" s="540" t="s">
        <v>235</v>
      </c>
      <c r="L62" s="540"/>
      <c r="M62" s="540" t="s">
        <v>110</v>
      </c>
      <c r="N62" s="577"/>
    </row>
    <row r="63" spans="2:14" s="82" customFormat="1" ht="25.5" customHeight="1">
      <c r="B63" s="685"/>
      <c r="C63" s="540"/>
      <c r="D63" s="540"/>
      <c r="E63" s="526"/>
      <c r="F63" s="80" t="s">
        <v>196</v>
      </c>
      <c r="G63" s="80" t="s">
        <v>195</v>
      </c>
      <c r="H63" s="80" t="s">
        <v>194</v>
      </c>
      <c r="I63" s="325" t="s">
        <v>14</v>
      </c>
      <c r="J63" s="520"/>
      <c r="K63" s="328" t="s">
        <v>241</v>
      </c>
      <c r="L63" s="38" t="s">
        <v>251</v>
      </c>
      <c r="M63" s="540"/>
      <c r="N63" s="577"/>
    </row>
    <row r="64" spans="2:14" s="82" customFormat="1" ht="17.25" customHeight="1" thickBot="1">
      <c r="B64" s="445"/>
      <c r="C64" s="446"/>
      <c r="D64" s="446"/>
      <c r="E64" s="249"/>
      <c r="F64" s="251"/>
      <c r="G64" s="251"/>
      <c r="H64" s="251"/>
      <c r="I64" s="252">
        <f>SUM(F64:H64)</f>
        <v>0</v>
      </c>
      <c r="J64" s="248">
        <f>E64+I64</f>
        <v>0</v>
      </c>
      <c r="K64" s="163" t="str">
        <f>_xlfn.IFERROR(J64/D54*100,"-")</f>
        <v>-</v>
      </c>
      <c r="L64" s="162" t="str">
        <f>_xlfn.IFERROR(SUMPRODUCT(C60:N60,C57:N57)/SUM(C57:N57),"-")</f>
        <v>-</v>
      </c>
      <c r="M64" s="514"/>
      <c r="N64" s="515"/>
    </row>
    <row r="65" spans="2:14" s="82" customFormat="1" ht="17.25" customHeight="1">
      <c r="B65" s="340"/>
      <c r="C65" s="341"/>
      <c r="D65" s="341"/>
      <c r="E65" s="342"/>
      <c r="F65" s="343"/>
      <c r="G65" s="343"/>
      <c r="H65" s="343"/>
      <c r="I65" s="337"/>
      <c r="J65" s="338"/>
      <c r="K65" s="339"/>
      <c r="L65" s="339"/>
      <c r="M65" s="344"/>
      <c r="N65" s="344"/>
    </row>
    <row r="66" spans="2:14" s="82" customFormat="1" ht="17.25" customHeight="1">
      <c r="B66" s="682" t="s">
        <v>691</v>
      </c>
      <c r="C66" s="682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682"/>
    </row>
    <row r="67" spans="2:14" s="82" customFormat="1" ht="17.25" customHeight="1" thickBot="1">
      <c r="B67" s="332"/>
      <c r="C67" s="332"/>
      <c r="D67" s="332"/>
      <c r="E67" s="332"/>
      <c r="F67" s="141"/>
      <c r="G67" s="62"/>
      <c r="H67" s="140"/>
      <c r="I67" s="139"/>
      <c r="J67" s="69"/>
      <c r="K67" s="69"/>
      <c r="L67" s="69"/>
      <c r="M67" s="69"/>
      <c r="N67" s="29"/>
    </row>
    <row r="68" spans="2:14" s="82" customFormat="1" ht="17.25" customHeight="1">
      <c r="B68" s="743" t="s">
        <v>641</v>
      </c>
      <c r="C68" s="744"/>
      <c r="D68" s="219"/>
      <c r="E68" s="220"/>
      <c r="F68" s="221" t="s">
        <v>326</v>
      </c>
      <c r="G68" s="745"/>
      <c r="H68" s="745"/>
      <c r="I68" s="745"/>
      <c r="J68" s="745"/>
      <c r="K68" s="222"/>
      <c r="L68" s="223"/>
      <c r="M68" s="224"/>
      <c r="N68" s="225"/>
    </row>
    <row r="69" spans="2:14" s="82" customFormat="1" ht="27" customHeight="1">
      <c r="B69" s="218" t="s">
        <v>240</v>
      </c>
      <c r="C69" s="559"/>
      <c r="D69" s="559"/>
      <c r="E69" s="432" t="s">
        <v>202</v>
      </c>
      <c r="F69" s="547"/>
      <c r="G69" s="547"/>
      <c r="H69" s="750" t="s">
        <v>283</v>
      </c>
      <c r="I69" s="750"/>
      <c r="J69" s="430"/>
      <c r="K69" s="750" t="s">
        <v>284</v>
      </c>
      <c r="L69" s="750"/>
      <c r="M69" s="751"/>
      <c r="N69" s="752"/>
    </row>
    <row r="70" spans="2:14" s="82" customFormat="1" ht="39.75" customHeight="1">
      <c r="B70" s="753" t="s">
        <v>229</v>
      </c>
      <c r="C70" s="750"/>
      <c r="D70" s="232"/>
      <c r="E70" s="754" t="s">
        <v>280</v>
      </c>
      <c r="F70" s="754"/>
      <c r="G70" s="754"/>
      <c r="H70" s="444"/>
      <c r="I70" s="754" t="s">
        <v>281</v>
      </c>
      <c r="J70" s="754"/>
      <c r="K70" s="444"/>
      <c r="L70" s="755" t="s">
        <v>282</v>
      </c>
      <c r="M70" s="755"/>
      <c r="N70" s="502"/>
    </row>
    <row r="71" spans="2:14" s="82" customFormat="1" ht="39.75" customHeight="1">
      <c r="B71" s="327" t="s">
        <v>246</v>
      </c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6"/>
    </row>
    <row r="72" spans="2:14" s="82" customFormat="1" ht="17.25" customHeight="1">
      <c r="B72" s="331" t="s">
        <v>12</v>
      </c>
      <c r="C72" s="234"/>
      <c r="D72" s="234"/>
      <c r="E72" s="235"/>
      <c r="F72" s="235"/>
      <c r="G72" s="235"/>
      <c r="H72" s="235"/>
      <c r="I72" s="235"/>
      <c r="J72" s="235"/>
      <c r="K72" s="235"/>
      <c r="L72" s="235"/>
      <c r="M72" s="235"/>
      <c r="N72" s="236"/>
    </row>
    <row r="73" spans="2:14" s="82" customFormat="1" ht="17.25" customHeight="1">
      <c r="B73" s="118" t="s">
        <v>254</v>
      </c>
      <c r="C73" s="237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9"/>
    </row>
    <row r="74" spans="2:14" s="82" customFormat="1" ht="17.25" customHeight="1">
      <c r="B74" s="119" t="s">
        <v>199</v>
      </c>
      <c r="C74" s="234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6"/>
    </row>
    <row r="75" spans="2:14" s="82" customFormat="1" ht="17.25" customHeight="1">
      <c r="B75" s="36" t="s">
        <v>198</v>
      </c>
      <c r="C75" s="171">
        <f>IF(SUM(C72:C74)=0,"",C72-C74)</f>
      </c>
      <c r="D75" s="171">
        <f>IF(SUM(D72:D74)=0,"",D72-D74)</f>
      </c>
      <c r="E75" s="171">
        <f>IF(SUM(E72:E74)=0,"",E72-E74)</f>
      </c>
      <c r="F75" s="171">
        <f aca="true" t="shared" si="8" ref="F75:N75">IF(SUM(F72:F74)=0,"",F72-F74)</f>
      </c>
      <c r="G75" s="171">
        <f t="shared" si="8"/>
      </c>
      <c r="H75" s="171">
        <f t="shared" si="8"/>
      </c>
      <c r="I75" s="171">
        <f t="shared" si="8"/>
      </c>
      <c r="J75" s="171">
        <f t="shared" si="8"/>
      </c>
      <c r="K75" s="171">
        <f t="shared" si="8"/>
      </c>
      <c r="L75" s="171">
        <f t="shared" si="8"/>
      </c>
      <c r="M75" s="171">
        <f t="shared" si="8"/>
      </c>
      <c r="N75" s="180">
        <f t="shared" si="8"/>
      </c>
    </row>
    <row r="76" spans="2:14" s="82" customFormat="1" ht="17.25" customHeight="1">
      <c r="B76" s="118" t="s">
        <v>285</v>
      </c>
      <c r="C76" s="164">
        <f>_xlfn.IFERROR(C74/C72*100,"")</f>
      </c>
      <c r="D76" s="164">
        <f aca="true" t="shared" si="9" ref="D76:N76">_xlfn.IFERROR(D74/D72*100,"")</f>
      </c>
      <c r="E76" s="164">
        <f t="shared" si="9"/>
      </c>
      <c r="F76" s="164">
        <f t="shared" si="9"/>
      </c>
      <c r="G76" s="164">
        <f t="shared" si="9"/>
      </c>
      <c r="H76" s="164">
        <f t="shared" si="9"/>
      </c>
      <c r="I76" s="164">
        <f t="shared" si="9"/>
      </c>
      <c r="J76" s="164">
        <f t="shared" si="9"/>
      </c>
      <c r="K76" s="164">
        <f t="shared" si="9"/>
      </c>
      <c r="L76" s="164">
        <f t="shared" si="9"/>
      </c>
      <c r="M76" s="164">
        <f t="shared" si="9"/>
      </c>
      <c r="N76" s="176">
        <f t="shared" si="9"/>
      </c>
    </row>
    <row r="77" spans="2:14" s="82" customFormat="1" ht="17.25" customHeight="1">
      <c r="B77" s="685" t="s">
        <v>286</v>
      </c>
      <c r="C77" s="540" t="s">
        <v>287</v>
      </c>
      <c r="D77" s="540" t="s">
        <v>288</v>
      </c>
      <c r="E77" s="757" t="s">
        <v>252</v>
      </c>
      <c r="F77" s="524"/>
      <c r="G77" s="524"/>
      <c r="H77" s="524"/>
      <c r="I77" s="524"/>
      <c r="J77" s="524"/>
      <c r="K77" s="51"/>
      <c r="L77" s="64"/>
      <c r="M77" s="51"/>
      <c r="N77" s="108"/>
    </row>
    <row r="78" spans="2:14" s="82" customFormat="1" ht="17.25" customHeight="1">
      <c r="B78" s="685"/>
      <c r="C78" s="540"/>
      <c r="D78" s="756"/>
      <c r="E78" s="525" t="s">
        <v>624</v>
      </c>
      <c r="F78" s="527" t="s">
        <v>625</v>
      </c>
      <c r="G78" s="528"/>
      <c r="H78" s="528"/>
      <c r="I78" s="529"/>
      <c r="J78" s="520" t="s">
        <v>197</v>
      </c>
      <c r="K78" s="540" t="s">
        <v>235</v>
      </c>
      <c r="L78" s="540"/>
      <c r="M78" s="540" t="s">
        <v>110</v>
      </c>
      <c r="N78" s="577"/>
    </row>
    <row r="79" spans="2:14" s="82" customFormat="1" ht="25.5" customHeight="1">
      <c r="B79" s="685"/>
      <c r="C79" s="540"/>
      <c r="D79" s="756"/>
      <c r="E79" s="526"/>
      <c r="F79" s="80" t="s">
        <v>196</v>
      </c>
      <c r="G79" s="80" t="s">
        <v>195</v>
      </c>
      <c r="H79" s="80" t="s">
        <v>194</v>
      </c>
      <c r="I79" s="325" t="s">
        <v>14</v>
      </c>
      <c r="J79" s="520"/>
      <c r="K79" s="328" t="s">
        <v>241</v>
      </c>
      <c r="L79" s="38" t="s">
        <v>251</v>
      </c>
      <c r="M79" s="540"/>
      <c r="N79" s="577"/>
    </row>
    <row r="80" spans="2:14" s="82" customFormat="1" ht="17.25" customHeight="1" thickBot="1">
      <c r="B80" s="445"/>
      <c r="C80" s="446"/>
      <c r="D80" s="446"/>
      <c r="E80" s="249"/>
      <c r="F80" s="251"/>
      <c r="G80" s="251"/>
      <c r="H80" s="251"/>
      <c r="I80" s="252">
        <f>SUM(F80:H80)</f>
        <v>0</v>
      </c>
      <c r="J80" s="248">
        <f>E80+I80</f>
        <v>0</v>
      </c>
      <c r="K80" s="163" t="str">
        <f>_xlfn.IFERROR(J80/D70*100,"-")</f>
        <v>-</v>
      </c>
      <c r="L80" s="162" t="str">
        <f>_xlfn.IFERROR(SUMPRODUCT(C76:N76,C73:N73)/SUM(C73:N73),"-")</f>
        <v>-</v>
      </c>
      <c r="M80" s="514"/>
      <c r="N80" s="515"/>
    </row>
    <row r="81" spans="2:14" s="82" customFormat="1" ht="17.25" customHeight="1" thickBot="1">
      <c r="B81" s="127"/>
      <c r="C81" s="128"/>
      <c r="D81" s="128"/>
      <c r="E81" s="72"/>
      <c r="F81" s="126"/>
      <c r="G81" s="126"/>
      <c r="H81" s="126"/>
      <c r="I81" s="125"/>
      <c r="J81" s="115"/>
      <c r="K81" s="105"/>
      <c r="L81" s="104"/>
      <c r="M81" s="333"/>
      <c r="N81" s="88"/>
    </row>
    <row r="82" spans="2:14" s="82" customFormat="1" ht="17.25" customHeight="1">
      <c r="B82" s="743" t="s">
        <v>642</v>
      </c>
      <c r="C82" s="744"/>
      <c r="D82" s="219"/>
      <c r="E82" s="220"/>
      <c r="F82" s="221" t="s">
        <v>326</v>
      </c>
      <c r="G82" s="745"/>
      <c r="H82" s="745"/>
      <c r="I82" s="745"/>
      <c r="J82" s="745"/>
      <c r="K82" s="222"/>
      <c r="L82" s="223"/>
      <c r="M82" s="224"/>
      <c r="N82" s="225"/>
    </row>
    <row r="83" spans="2:14" s="82" customFormat="1" ht="27" customHeight="1">
      <c r="B83" s="218" t="s">
        <v>240</v>
      </c>
      <c r="C83" s="559"/>
      <c r="D83" s="559"/>
      <c r="E83" s="432" t="s">
        <v>202</v>
      </c>
      <c r="F83" s="547"/>
      <c r="G83" s="547"/>
      <c r="H83" s="750" t="s">
        <v>283</v>
      </c>
      <c r="I83" s="750"/>
      <c r="J83" s="430"/>
      <c r="K83" s="750" t="s">
        <v>284</v>
      </c>
      <c r="L83" s="750"/>
      <c r="M83" s="751"/>
      <c r="N83" s="752"/>
    </row>
    <row r="84" spans="2:14" s="82" customFormat="1" ht="39.75" customHeight="1">
      <c r="B84" s="753" t="s">
        <v>229</v>
      </c>
      <c r="C84" s="750"/>
      <c r="D84" s="232"/>
      <c r="E84" s="754" t="s">
        <v>280</v>
      </c>
      <c r="F84" s="754"/>
      <c r="G84" s="754"/>
      <c r="H84" s="444"/>
      <c r="I84" s="754" t="s">
        <v>281</v>
      </c>
      <c r="J84" s="754"/>
      <c r="K84" s="444"/>
      <c r="L84" s="755" t="s">
        <v>282</v>
      </c>
      <c r="M84" s="755"/>
      <c r="N84" s="502"/>
    </row>
    <row r="85" spans="2:14" s="82" customFormat="1" ht="39.75" customHeight="1">
      <c r="B85" s="327" t="s">
        <v>246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6"/>
    </row>
    <row r="86" spans="2:14" s="82" customFormat="1" ht="17.25" customHeight="1">
      <c r="B86" s="331" t="s">
        <v>12</v>
      </c>
      <c r="C86" s="234"/>
      <c r="D86" s="234"/>
      <c r="E86" s="235"/>
      <c r="F86" s="235"/>
      <c r="G86" s="235"/>
      <c r="H86" s="235"/>
      <c r="I86" s="235"/>
      <c r="J86" s="235"/>
      <c r="K86" s="235"/>
      <c r="L86" s="235"/>
      <c r="M86" s="235"/>
      <c r="N86" s="236"/>
    </row>
    <row r="87" spans="2:14" s="82" customFormat="1" ht="17.25" customHeight="1">
      <c r="B87" s="118" t="s">
        <v>254</v>
      </c>
      <c r="C87" s="237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9"/>
    </row>
    <row r="88" spans="2:14" s="82" customFormat="1" ht="17.25" customHeight="1">
      <c r="B88" s="119" t="s">
        <v>199</v>
      </c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6"/>
    </row>
    <row r="89" spans="2:14" s="82" customFormat="1" ht="17.25" customHeight="1">
      <c r="B89" s="36" t="s">
        <v>198</v>
      </c>
      <c r="C89" s="171">
        <f>IF(SUM(C86:C88)=0,"",C86-C88)</f>
      </c>
      <c r="D89" s="171">
        <f>IF(SUM(D86:D88)=0,"",D86-D88)</f>
      </c>
      <c r="E89" s="171">
        <f>IF(SUM(E86:E88)=0,"",E86-E88)</f>
      </c>
      <c r="F89" s="171">
        <f aca="true" t="shared" si="10" ref="F89:N89">IF(SUM(F86:F88)=0,"",F86-F88)</f>
      </c>
      <c r="G89" s="171">
        <f t="shared" si="10"/>
      </c>
      <c r="H89" s="171">
        <f t="shared" si="10"/>
      </c>
      <c r="I89" s="171">
        <f t="shared" si="10"/>
      </c>
      <c r="J89" s="171">
        <f t="shared" si="10"/>
      </c>
      <c r="K89" s="171">
        <f t="shared" si="10"/>
      </c>
      <c r="L89" s="171">
        <f t="shared" si="10"/>
      </c>
      <c r="M89" s="171">
        <f t="shared" si="10"/>
      </c>
      <c r="N89" s="180">
        <f t="shared" si="10"/>
      </c>
    </row>
    <row r="90" spans="2:14" s="82" customFormat="1" ht="17.25" customHeight="1">
      <c r="B90" s="118" t="s">
        <v>285</v>
      </c>
      <c r="C90" s="164">
        <f>_xlfn.IFERROR(C88/C86*100,"")</f>
      </c>
      <c r="D90" s="164">
        <f aca="true" t="shared" si="11" ref="D90:N90">_xlfn.IFERROR(D88/D86*100,"")</f>
      </c>
      <c r="E90" s="164">
        <f t="shared" si="11"/>
      </c>
      <c r="F90" s="164">
        <f t="shared" si="11"/>
      </c>
      <c r="G90" s="164">
        <f t="shared" si="11"/>
      </c>
      <c r="H90" s="164">
        <f t="shared" si="11"/>
      </c>
      <c r="I90" s="164">
        <f t="shared" si="11"/>
      </c>
      <c r="J90" s="164">
        <f t="shared" si="11"/>
      </c>
      <c r="K90" s="164">
        <f t="shared" si="11"/>
      </c>
      <c r="L90" s="164">
        <f t="shared" si="11"/>
      </c>
      <c r="M90" s="164">
        <f t="shared" si="11"/>
      </c>
      <c r="N90" s="176">
        <f t="shared" si="11"/>
      </c>
    </row>
    <row r="91" spans="2:14" s="82" customFormat="1" ht="17.25" customHeight="1">
      <c r="B91" s="685" t="s">
        <v>286</v>
      </c>
      <c r="C91" s="540" t="s">
        <v>287</v>
      </c>
      <c r="D91" s="540" t="s">
        <v>288</v>
      </c>
      <c r="E91" s="524" t="s">
        <v>252</v>
      </c>
      <c r="F91" s="524"/>
      <c r="G91" s="524"/>
      <c r="H91" s="524"/>
      <c r="I91" s="524"/>
      <c r="J91" s="524"/>
      <c r="K91" s="51"/>
      <c r="L91" s="64"/>
      <c r="M91" s="51"/>
      <c r="N91" s="108"/>
    </row>
    <row r="92" spans="2:14" s="82" customFormat="1" ht="17.25" customHeight="1">
      <c r="B92" s="685"/>
      <c r="C92" s="540"/>
      <c r="D92" s="540"/>
      <c r="E92" s="525" t="s">
        <v>624</v>
      </c>
      <c r="F92" s="527" t="s">
        <v>625</v>
      </c>
      <c r="G92" s="528"/>
      <c r="H92" s="528"/>
      <c r="I92" s="529"/>
      <c r="J92" s="520" t="s">
        <v>197</v>
      </c>
      <c r="K92" s="540" t="s">
        <v>235</v>
      </c>
      <c r="L92" s="540"/>
      <c r="M92" s="540" t="s">
        <v>110</v>
      </c>
      <c r="N92" s="577"/>
    </row>
    <row r="93" spans="2:14" s="82" customFormat="1" ht="25.5" customHeight="1">
      <c r="B93" s="685"/>
      <c r="C93" s="540"/>
      <c r="D93" s="540"/>
      <c r="E93" s="526"/>
      <c r="F93" s="80" t="s">
        <v>196</v>
      </c>
      <c r="G93" s="80" t="s">
        <v>195</v>
      </c>
      <c r="H93" s="80" t="s">
        <v>194</v>
      </c>
      <c r="I93" s="325" t="s">
        <v>14</v>
      </c>
      <c r="J93" s="520"/>
      <c r="K93" s="328" t="s">
        <v>241</v>
      </c>
      <c r="L93" s="38" t="s">
        <v>251</v>
      </c>
      <c r="M93" s="540"/>
      <c r="N93" s="577"/>
    </row>
    <row r="94" spans="2:14" s="82" customFormat="1" ht="17.25" customHeight="1" thickBot="1">
      <c r="B94" s="445"/>
      <c r="C94" s="446"/>
      <c r="D94" s="446"/>
      <c r="E94" s="249"/>
      <c r="F94" s="251"/>
      <c r="G94" s="251"/>
      <c r="H94" s="251"/>
      <c r="I94" s="252">
        <f>SUM(F94:H94)</f>
        <v>0</v>
      </c>
      <c r="J94" s="248">
        <f>E94+I94</f>
        <v>0</v>
      </c>
      <c r="K94" s="163" t="str">
        <f>_xlfn.IFERROR(J94/D84*100,"-")</f>
        <v>-</v>
      </c>
      <c r="L94" s="162" t="str">
        <f>_xlfn.IFERROR(SUMPRODUCT(C90:N90,C87:N87)/SUM(C87:N87),"-")</f>
        <v>-</v>
      </c>
      <c r="M94" s="514"/>
      <c r="N94" s="515"/>
    </row>
    <row r="95" spans="2:14" s="82" customFormat="1" ht="17.25" customHeight="1">
      <c r="B95" s="340"/>
      <c r="C95" s="341"/>
      <c r="D95" s="341"/>
      <c r="E95" s="342"/>
      <c r="F95" s="343"/>
      <c r="G95" s="343"/>
      <c r="H95" s="343"/>
      <c r="I95" s="337"/>
      <c r="J95" s="338"/>
      <c r="K95" s="339"/>
      <c r="L95" s="339"/>
      <c r="M95" s="344"/>
      <c r="N95" s="344"/>
    </row>
    <row r="96" spans="2:14" s="82" customFormat="1" ht="17.25" customHeight="1">
      <c r="B96" s="682" t="s">
        <v>692</v>
      </c>
      <c r="C96" s="682"/>
      <c r="D96" s="682"/>
      <c r="E96" s="682"/>
      <c r="F96" s="682"/>
      <c r="G96" s="682"/>
      <c r="H96" s="682"/>
      <c r="I96" s="682"/>
      <c r="J96" s="682"/>
      <c r="K96" s="682"/>
      <c r="L96" s="682"/>
      <c r="M96" s="682"/>
      <c r="N96" s="682"/>
    </row>
    <row r="97" spans="2:14" s="82" customFormat="1" ht="17.25" customHeight="1" thickBot="1">
      <c r="B97" s="332"/>
      <c r="C97" s="332"/>
      <c r="D97" s="332"/>
      <c r="E97" s="332"/>
      <c r="F97" s="141"/>
      <c r="G97" s="62"/>
      <c r="H97" s="140"/>
      <c r="I97" s="139"/>
      <c r="J97" s="69"/>
      <c r="K97" s="69"/>
      <c r="L97" s="69"/>
      <c r="M97" s="69"/>
      <c r="N97" s="29"/>
    </row>
    <row r="98" spans="2:14" s="82" customFormat="1" ht="17.25" customHeight="1">
      <c r="B98" s="743" t="s">
        <v>643</v>
      </c>
      <c r="C98" s="744"/>
      <c r="D98" s="219"/>
      <c r="E98" s="220"/>
      <c r="F98" s="221" t="s">
        <v>326</v>
      </c>
      <c r="G98" s="745"/>
      <c r="H98" s="745"/>
      <c r="I98" s="745"/>
      <c r="J98" s="745"/>
      <c r="K98" s="222"/>
      <c r="L98" s="223"/>
      <c r="M98" s="224"/>
      <c r="N98" s="225"/>
    </row>
    <row r="99" spans="2:14" s="82" customFormat="1" ht="27" customHeight="1">
      <c r="B99" s="218" t="s">
        <v>240</v>
      </c>
      <c r="C99" s="559"/>
      <c r="D99" s="559"/>
      <c r="E99" s="432" t="s">
        <v>202</v>
      </c>
      <c r="F99" s="547"/>
      <c r="G99" s="547"/>
      <c r="H99" s="750" t="s">
        <v>283</v>
      </c>
      <c r="I99" s="750"/>
      <c r="J99" s="430"/>
      <c r="K99" s="750" t="s">
        <v>284</v>
      </c>
      <c r="L99" s="750"/>
      <c r="M99" s="751"/>
      <c r="N99" s="752"/>
    </row>
    <row r="100" spans="2:14" s="82" customFormat="1" ht="39.75" customHeight="1">
      <c r="B100" s="753" t="s">
        <v>229</v>
      </c>
      <c r="C100" s="750"/>
      <c r="D100" s="232"/>
      <c r="E100" s="754" t="s">
        <v>280</v>
      </c>
      <c r="F100" s="754"/>
      <c r="G100" s="754"/>
      <c r="H100" s="444"/>
      <c r="I100" s="754" t="s">
        <v>281</v>
      </c>
      <c r="J100" s="754"/>
      <c r="K100" s="444"/>
      <c r="L100" s="755" t="s">
        <v>282</v>
      </c>
      <c r="M100" s="755"/>
      <c r="N100" s="502"/>
    </row>
    <row r="101" spans="2:14" s="82" customFormat="1" ht="39.75" customHeight="1">
      <c r="B101" s="327" t="s">
        <v>246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6"/>
    </row>
    <row r="102" spans="2:14" s="82" customFormat="1" ht="17.25" customHeight="1">
      <c r="B102" s="331" t="s">
        <v>12</v>
      </c>
      <c r="C102" s="234"/>
      <c r="D102" s="234"/>
      <c r="E102" s="235"/>
      <c r="F102" s="235"/>
      <c r="G102" s="235"/>
      <c r="H102" s="235"/>
      <c r="I102" s="235"/>
      <c r="J102" s="235"/>
      <c r="K102" s="235"/>
      <c r="L102" s="235"/>
      <c r="M102" s="235"/>
      <c r="N102" s="236"/>
    </row>
    <row r="103" spans="2:14" s="82" customFormat="1" ht="17.25" customHeight="1">
      <c r="B103" s="118" t="s">
        <v>254</v>
      </c>
      <c r="C103" s="237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9"/>
    </row>
    <row r="104" spans="2:14" s="82" customFormat="1" ht="17.25" customHeight="1">
      <c r="B104" s="119" t="s">
        <v>199</v>
      </c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6"/>
    </row>
    <row r="105" spans="2:14" s="82" customFormat="1" ht="17.25" customHeight="1">
      <c r="B105" s="36" t="s">
        <v>198</v>
      </c>
      <c r="C105" s="171">
        <f>IF(SUM(C102:C104)=0,"",C102-C104)</f>
      </c>
      <c r="D105" s="171">
        <f>IF(SUM(D102:D104)=0,"",D102-D104)</f>
      </c>
      <c r="E105" s="171">
        <f>IF(SUM(E102:E104)=0,"",E102-E104)</f>
      </c>
      <c r="F105" s="171">
        <f aca="true" t="shared" si="12" ref="F105:N105">IF(SUM(F102:F104)=0,"",F102-F104)</f>
      </c>
      <c r="G105" s="171">
        <f t="shared" si="12"/>
      </c>
      <c r="H105" s="171">
        <f t="shared" si="12"/>
      </c>
      <c r="I105" s="171">
        <f t="shared" si="12"/>
      </c>
      <c r="J105" s="171">
        <f t="shared" si="12"/>
      </c>
      <c r="K105" s="171">
        <f t="shared" si="12"/>
      </c>
      <c r="L105" s="171">
        <f t="shared" si="12"/>
      </c>
      <c r="M105" s="171">
        <f t="shared" si="12"/>
      </c>
      <c r="N105" s="180">
        <f t="shared" si="12"/>
      </c>
    </row>
    <row r="106" spans="2:14" s="82" customFormat="1" ht="17.25" customHeight="1">
      <c r="B106" s="118" t="s">
        <v>285</v>
      </c>
      <c r="C106" s="164">
        <f>_xlfn.IFERROR(C104/C102*100,"")</f>
      </c>
      <c r="D106" s="164">
        <f aca="true" t="shared" si="13" ref="D106:N106">_xlfn.IFERROR(D104/D102*100,"")</f>
      </c>
      <c r="E106" s="164">
        <f t="shared" si="13"/>
      </c>
      <c r="F106" s="164">
        <f t="shared" si="13"/>
      </c>
      <c r="G106" s="164">
        <f t="shared" si="13"/>
      </c>
      <c r="H106" s="164">
        <f t="shared" si="13"/>
      </c>
      <c r="I106" s="164">
        <f t="shared" si="13"/>
      </c>
      <c r="J106" s="164">
        <f t="shared" si="13"/>
      </c>
      <c r="K106" s="164">
        <f t="shared" si="13"/>
      </c>
      <c r="L106" s="164">
        <f t="shared" si="13"/>
      </c>
      <c r="M106" s="164">
        <f t="shared" si="13"/>
      </c>
      <c r="N106" s="176">
        <f t="shared" si="13"/>
      </c>
    </row>
    <row r="107" spans="2:14" s="82" customFormat="1" ht="17.25" customHeight="1">
      <c r="B107" s="685" t="s">
        <v>286</v>
      </c>
      <c r="C107" s="540" t="s">
        <v>287</v>
      </c>
      <c r="D107" s="540" t="s">
        <v>288</v>
      </c>
      <c r="E107" s="757" t="s">
        <v>252</v>
      </c>
      <c r="F107" s="524"/>
      <c r="G107" s="524"/>
      <c r="H107" s="524"/>
      <c r="I107" s="524"/>
      <c r="J107" s="524"/>
      <c r="K107" s="51"/>
      <c r="L107" s="64"/>
      <c r="M107" s="51"/>
      <c r="N107" s="108"/>
    </row>
    <row r="108" spans="2:14" s="82" customFormat="1" ht="17.25" customHeight="1">
      <c r="B108" s="685"/>
      <c r="C108" s="540"/>
      <c r="D108" s="756"/>
      <c r="E108" s="525" t="s">
        <v>624</v>
      </c>
      <c r="F108" s="527" t="s">
        <v>625</v>
      </c>
      <c r="G108" s="528"/>
      <c r="H108" s="528"/>
      <c r="I108" s="529"/>
      <c r="J108" s="520" t="s">
        <v>197</v>
      </c>
      <c r="K108" s="540" t="s">
        <v>235</v>
      </c>
      <c r="L108" s="540"/>
      <c r="M108" s="540" t="s">
        <v>110</v>
      </c>
      <c r="N108" s="577"/>
    </row>
    <row r="109" spans="2:14" s="82" customFormat="1" ht="25.5" customHeight="1">
      <c r="B109" s="685"/>
      <c r="C109" s="540"/>
      <c r="D109" s="756"/>
      <c r="E109" s="526"/>
      <c r="F109" s="80" t="s">
        <v>196</v>
      </c>
      <c r="G109" s="80" t="s">
        <v>195</v>
      </c>
      <c r="H109" s="80" t="s">
        <v>194</v>
      </c>
      <c r="I109" s="325" t="s">
        <v>14</v>
      </c>
      <c r="J109" s="520"/>
      <c r="K109" s="328" t="s">
        <v>241</v>
      </c>
      <c r="L109" s="38" t="s">
        <v>251</v>
      </c>
      <c r="M109" s="540"/>
      <c r="N109" s="577"/>
    </row>
    <row r="110" spans="2:14" s="82" customFormat="1" ht="17.25" customHeight="1" thickBot="1">
      <c r="B110" s="445"/>
      <c r="C110" s="446"/>
      <c r="D110" s="446"/>
      <c r="E110" s="249"/>
      <c r="F110" s="251"/>
      <c r="G110" s="251"/>
      <c r="H110" s="251"/>
      <c r="I110" s="252">
        <f>SUM(F110:H110)</f>
        <v>0</v>
      </c>
      <c r="J110" s="248">
        <f>E110+I110</f>
        <v>0</v>
      </c>
      <c r="K110" s="163" t="str">
        <f>_xlfn.IFERROR(J110/D100*100,"-")</f>
        <v>-</v>
      </c>
      <c r="L110" s="162" t="str">
        <f>_xlfn.IFERROR(SUMPRODUCT(C106:N106,C103:N103)/SUM(C103:N103),"-")</f>
        <v>-</v>
      </c>
      <c r="M110" s="514"/>
      <c r="N110" s="515"/>
    </row>
    <row r="111" spans="2:14" s="82" customFormat="1" ht="17.25" customHeight="1" thickBot="1">
      <c r="B111" s="127"/>
      <c r="C111" s="128"/>
      <c r="D111" s="128"/>
      <c r="E111" s="72"/>
      <c r="F111" s="126"/>
      <c r="G111" s="126"/>
      <c r="H111" s="126"/>
      <c r="I111" s="125"/>
      <c r="J111" s="115"/>
      <c r="K111" s="105"/>
      <c r="L111" s="104"/>
      <c r="M111" s="333"/>
      <c r="N111" s="88"/>
    </row>
    <row r="112" spans="2:14" s="82" customFormat="1" ht="17.25" customHeight="1">
      <c r="B112" s="743" t="s">
        <v>644</v>
      </c>
      <c r="C112" s="744"/>
      <c r="D112" s="219"/>
      <c r="E112" s="220"/>
      <c r="F112" s="221" t="s">
        <v>326</v>
      </c>
      <c r="G112" s="745"/>
      <c r="H112" s="745"/>
      <c r="I112" s="745"/>
      <c r="J112" s="745"/>
      <c r="K112" s="222"/>
      <c r="L112" s="223"/>
      <c r="M112" s="224"/>
      <c r="N112" s="225"/>
    </row>
    <row r="113" spans="2:14" s="82" customFormat="1" ht="27" customHeight="1">
      <c r="B113" s="218" t="s">
        <v>240</v>
      </c>
      <c r="C113" s="559"/>
      <c r="D113" s="559"/>
      <c r="E113" s="432" t="s">
        <v>202</v>
      </c>
      <c r="F113" s="547"/>
      <c r="G113" s="547"/>
      <c r="H113" s="750" t="s">
        <v>283</v>
      </c>
      <c r="I113" s="750"/>
      <c r="J113" s="430"/>
      <c r="K113" s="750" t="s">
        <v>284</v>
      </c>
      <c r="L113" s="750"/>
      <c r="M113" s="751"/>
      <c r="N113" s="752"/>
    </row>
    <row r="114" spans="2:14" s="82" customFormat="1" ht="39.75" customHeight="1">
      <c r="B114" s="753" t="s">
        <v>229</v>
      </c>
      <c r="C114" s="750"/>
      <c r="D114" s="232"/>
      <c r="E114" s="754" t="s">
        <v>280</v>
      </c>
      <c r="F114" s="754"/>
      <c r="G114" s="754"/>
      <c r="H114" s="444"/>
      <c r="I114" s="754" t="s">
        <v>281</v>
      </c>
      <c r="J114" s="754"/>
      <c r="K114" s="444"/>
      <c r="L114" s="755" t="s">
        <v>282</v>
      </c>
      <c r="M114" s="755"/>
      <c r="N114" s="502"/>
    </row>
    <row r="115" spans="2:14" s="82" customFormat="1" ht="39.75" customHeight="1">
      <c r="B115" s="327" t="s">
        <v>246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6"/>
    </row>
    <row r="116" spans="2:14" s="82" customFormat="1" ht="17.25" customHeight="1">
      <c r="B116" s="331" t="s">
        <v>12</v>
      </c>
      <c r="C116" s="234"/>
      <c r="D116" s="234"/>
      <c r="E116" s="235"/>
      <c r="F116" s="235"/>
      <c r="G116" s="235"/>
      <c r="H116" s="235"/>
      <c r="I116" s="235"/>
      <c r="J116" s="235"/>
      <c r="K116" s="235"/>
      <c r="L116" s="235"/>
      <c r="M116" s="235"/>
      <c r="N116" s="236"/>
    </row>
    <row r="117" spans="2:14" s="82" customFormat="1" ht="17.25" customHeight="1">
      <c r="B117" s="118" t="s">
        <v>254</v>
      </c>
      <c r="C117" s="237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9"/>
    </row>
    <row r="118" spans="2:14" s="82" customFormat="1" ht="17.25" customHeight="1">
      <c r="B118" s="119" t="s">
        <v>199</v>
      </c>
      <c r="C118" s="234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6"/>
    </row>
    <row r="119" spans="2:14" s="82" customFormat="1" ht="17.25" customHeight="1">
      <c r="B119" s="36" t="s">
        <v>198</v>
      </c>
      <c r="C119" s="171">
        <f>IF(SUM(C116:C118)=0,"",C116-C118)</f>
      </c>
      <c r="D119" s="171">
        <f>IF(SUM(D116:D118)=0,"",D116-D118)</f>
      </c>
      <c r="E119" s="171">
        <f>IF(SUM(E116:E118)=0,"",E116-E118)</f>
      </c>
      <c r="F119" s="171">
        <f aca="true" t="shared" si="14" ref="F119:N119">IF(SUM(F116:F118)=0,"",F116-F118)</f>
      </c>
      <c r="G119" s="171">
        <f t="shared" si="14"/>
      </c>
      <c r="H119" s="171">
        <f t="shared" si="14"/>
      </c>
      <c r="I119" s="171">
        <f t="shared" si="14"/>
      </c>
      <c r="J119" s="171">
        <f t="shared" si="14"/>
      </c>
      <c r="K119" s="171">
        <f t="shared" si="14"/>
      </c>
      <c r="L119" s="171">
        <f t="shared" si="14"/>
      </c>
      <c r="M119" s="171">
        <f t="shared" si="14"/>
      </c>
      <c r="N119" s="180">
        <f t="shared" si="14"/>
      </c>
    </row>
    <row r="120" spans="2:14" s="82" customFormat="1" ht="17.25" customHeight="1">
      <c r="B120" s="118" t="s">
        <v>285</v>
      </c>
      <c r="C120" s="164">
        <f>_xlfn.IFERROR(C118/C116*100,"")</f>
      </c>
      <c r="D120" s="164">
        <f aca="true" t="shared" si="15" ref="D120:N120">_xlfn.IFERROR(D118/D116*100,"")</f>
      </c>
      <c r="E120" s="164">
        <f t="shared" si="15"/>
      </c>
      <c r="F120" s="164">
        <f t="shared" si="15"/>
      </c>
      <c r="G120" s="164">
        <f t="shared" si="15"/>
      </c>
      <c r="H120" s="164">
        <f t="shared" si="15"/>
      </c>
      <c r="I120" s="164">
        <f t="shared" si="15"/>
      </c>
      <c r="J120" s="164">
        <f t="shared" si="15"/>
      </c>
      <c r="K120" s="164">
        <f t="shared" si="15"/>
      </c>
      <c r="L120" s="164">
        <f t="shared" si="15"/>
      </c>
      <c r="M120" s="164">
        <f t="shared" si="15"/>
      </c>
      <c r="N120" s="176">
        <f t="shared" si="15"/>
      </c>
    </row>
    <row r="121" spans="2:14" s="82" customFormat="1" ht="17.25" customHeight="1">
      <c r="B121" s="685" t="s">
        <v>286</v>
      </c>
      <c r="C121" s="540" t="s">
        <v>287</v>
      </c>
      <c r="D121" s="540" t="s">
        <v>288</v>
      </c>
      <c r="E121" s="524" t="s">
        <v>252</v>
      </c>
      <c r="F121" s="524"/>
      <c r="G121" s="524"/>
      <c r="H121" s="524"/>
      <c r="I121" s="524"/>
      <c r="J121" s="524"/>
      <c r="K121" s="51"/>
      <c r="L121" s="64"/>
      <c r="M121" s="51"/>
      <c r="N121" s="108"/>
    </row>
    <row r="122" spans="2:14" s="82" customFormat="1" ht="17.25" customHeight="1">
      <c r="B122" s="685"/>
      <c r="C122" s="540"/>
      <c r="D122" s="540"/>
      <c r="E122" s="525" t="s">
        <v>624</v>
      </c>
      <c r="F122" s="527" t="s">
        <v>625</v>
      </c>
      <c r="G122" s="528"/>
      <c r="H122" s="528"/>
      <c r="I122" s="529"/>
      <c r="J122" s="520" t="s">
        <v>197</v>
      </c>
      <c r="K122" s="540" t="s">
        <v>235</v>
      </c>
      <c r="L122" s="540"/>
      <c r="M122" s="540" t="s">
        <v>110</v>
      </c>
      <c r="N122" s="577"/>
    </row>
    <row r="123" spans="2:14" s="82" customFormat="1" ht="25.5" customHeight="1">
      <c r="B123" s="685"/>
      <c r="C123" s="540"/>
      <c r="D123" s="540"/>
      <c r="E123" s="526"/>
      <c r="F123" s="80" t="s">
        <v>196</v>
      </c>
      <c r="G123" s="80" t="s">
        <v>195</v>
      </c>
      <c r="H123" s="80" t="s">
        <v>194</v>
      </c>
      <c r="I123" s="325" t="s">
        <v>14</v>
      </c>
      <c r="J123" s="520"/>
      <c r="K123" s="328" t="s">
        <v>241</v>
      </c>
      <c r="L123" s="38" t="s">
        <v>251</v>
      </c>
      <c r="M123" s="540"/>
      <c r="N123" s="577"/>
    </row>
    <row r="124" spans="2:14" s="82" customFormat="1" ht="17.25" customHeight="1" thickBot="1">
      <c r="B124" s="445"/>
      <c r="C124" s="446"/>
      <c r="D124" s="446"/>
      <c r="E124" s="249"/>
      <c r="F124" s="251"/>
      <c r="G124" s="251"/>
      <c r="H124" s="251"/>
      <c r="I124" s="252">
        <f>SUM(F124:H124)</f>
        <v>0</v>
      </c>
      <c r="J124" s="248">
        <f>E124+I124</f>
        <v>0</v>
      </c>
      <c r="K124" s="163" t="str">
        <f>_xlfn.IFERROR(J124/D114*100,"-")</f>
        <v>-</v>
      </c>
      <c r="L124" s="162" t="str">
        <f>_xlfn.IFERROR(SUMPRODUCT(C120:N120,C117:N117)/SUM(C117:N117),"-")</f>
        <v>-</v>
      </c>
      <c r="M124" s="514"/>
      <c r="N124" s="515"/>
    </row>
    <row r="125" spans="2:14" s="82" customFormat="1" ht="17.25" customHeight="1">
      <c r="B125" s="340"/>
      <c r="C125" s="341"/>
      <c r="D125" s="341"/>
      <c r="E125" s="342"/>
      <c r="F125" s="343"/>
      <c r="G125" s="343"/>
      <c r="H125" s="343"/>
      <c r="I125" s="337"/>
      <c r="J125" s="338"/>
      <c r="K125" s="339"/>
      <c r="L125" s="339"/>
      <c r="M125" s="344"/>
      <c r="N125" s="344"/>
    </row>
    <row r="126" spans="2:14" s="82" customFormat="1" ht="17.25" customHeight="1">
      <c r="B126" s="682" t="s">
        <v>693</v>
      </c>
      <c r="C126" s="682"/>
      <c r="D126" s="682"/>
      <c r="E126" s="682"/>
      <c r="F126" s="682"/>
      <c r="G126" s="682"/>
      <c r="H126" s="682"/>
      <c r="I126" s="682"/>
      <c r="J126" s="682"/>
      <c r="K126" s="682"/>
      <c r="L126" s="682"/>
      <c r="M126" s="682"/>
      <c r="N126" s="682"/>
    </row>
    <row r="127" spans="2:14" s="82" customFormat="1" ht="17.25" customHeight="1" thickBot="1">
      <c r="B127" s="332"/>
      <c r="C127" s="332"/>
      <c r="D127" s="332"/>
      <c r="E127" s="332"/>
      <c r="F127" s="141"/>
      <c r="G127" s="62"/>
      <c r="H127" s="140"/>
      <c r="I127" s="139"/>
      <c r="J127" s="69"/>
      <c r="K127" s="69"/>
      <c r="L127" s="69"/>
      <c r="M127" s="69"/>
      <c r="N127" s="29"/>
    </row>
    <row r="128" spans="2:14" s="82" customFormat="1" ht="17.25" customHeight="1">
      <c r="B128" s="743" t="s">
        <v>645</v>
      </c>
      <c r="C128" s="744"/>
      <c r="D128" s="219"/>
      <c r="E128" s="220"/>
      <c r="F128" s="221" t="s">
        <v>326</v>
      </c>
      <c r="G128" s="745"/>
      <c r="H128" s="745"/>
      <c r="I128" s="745"/>
      <c r="J128" s="745"/>
      <c r="K128" s="222"/>
      <c r="L128" s="223"/>
      <c r="M128" s="224"/>
      <c r="N128" s="225"/>
    </row>
    <row r="129" spans="2:14" s="82" customFormat="1" ht="27" customHeight="1">
      <c r="B129" s="218" t="s">
        <v>240</v>
      </c>
      <c r="C129" s="559"/>
      <c r="D129" s="559"/>
      <c r="E129" s="432" t="s">
        <v>202</v>
      </c>
      <c r="F129" s="547"/>
      <c r="G129" s="547"/>
      <c r="H129" s="750" t="s">
        <v>283</v>
      </c>
      <c r="I129" s="750"/>
      <c r="J129" s="430"/>
      <c r="K129" s="750" t="s">
        <v>284</v>
      </c>
      <c r="L129" s="750"/>
      <c r="M129" s="751"/>
      <c r="N129" s="752"/>
    </row>
    <row r="130" spans="2:14" s="82" customFormat="1" ht="39.75" customHeight="1">
      <c r="B130" s="753" t="s">
        <v>229</v>
      </c>
      <c r="C130" s="750"/>
      <c r="D130" s="232"/>
      <c r="E130" s="754" t="s">
        <v>280</v>
      </c>
      <c r="F130" s="754"/>
      <c r="G130" s="754"/>
      <c r="H130" s="444"/>
      <c r="I130" s="754" t="s">
        <v>281</v>
      </c>
      <c r="J130" s="754"/>
      <c r="K130" s="444"/>
      <c r="L130" s="755" t="s">
        <v>282</v>
      </c>
      <c r="M130" s="755"/>
      <c r="N130" s="502"/>
    </row>
    <row r="131" spans="2:14" s="82" customFormat="1" ht="39.75" customHeight="1">
      <c r="B131" s="327" t="s">
        <v>246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6"/>
    </row>
    <row r="132" spans="2:14" s="82" customFormat="1" ht="17.25" customHeight="1">
      <c r="B132" s="331" t="s">
        <v>12</v>
      </c>
      <c r="C132" s="234"/>
      <c r="D132" s="234"/>
      <c r="E132" s="235"/>
      <c r="F132" s="235"/>
      <c r="G132" s="235"/>
      <c r="H132" s="235"/>
      <c r="I132" s="235"/>
      <c r="J132" s="235"/>
      <c r="K132" s="235"/>
      <c r="L132" s="235"/>
      <c r="M132" s="235"/>
      <c r="N132" s="236"/>
    </row>
    <row r="133" spans="2:14" s="82" customFormat="1" ht="17.25" customHeight="1">
      <c r="B133" s="118" t="s">
        <v>254</v>
      </c>
      <c r="C133" s="237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9"/>
    </row>
    <row r="134" spans="2:14" s="82" customFormat="1" ht="17.25" customHeight="1">
      <c r="B134" s="119" t="s">
        <v>199</v>
      </c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6"/>
    </row>
    <row r="135" spans="2:14" s="82" customFormat="1" ht="17.25" customHeight="1">
      <c r="B135" s="36" t="s">
        <v>198</v>
      </c>
      <c r="C135" s="171">
        <f>IF(SUM(C132:C134)=0,"",C132-C134)</f>
      </c>
      <c r="D135" s="171">
        <f>IF(SUM(D132:D134)=0,"",D132-D134)</f>
      </c>
      <c r="E135" s="171">
        <f>IF(SUM(E132:E134)=0,"",E132-E134)</f>
      </c>
      <c r="F135" s="171">
        <f aca="true" t="shared" si="16" ref="F135:N135">IF(SUM(F132:F134)=0,"",F132-F134)</f>
      </c>
      <c r="G135" s="171">
        <f t="shared" si="16"/>
      </c>
      <c r="H135" s="171">
        <f t="shared" si="16"/>
      </c>
      <c r="I135" s="171">
        <f t="shared" si="16"/>
      </c>
      <c r="J135" s="171">
        <f t="shared" si="16"/>
      </c>
      <c r="K135" s="171">
        <f t="shared" si="16"/>
      </c>
      <c r="L135" s="171">
        <f t="shared" si="16"/>
      </c>
      <c r="M135" s="171">
        <f t="shared" si="16"/>
      </c>
      <c r="N135" s="180">
        <f t="shared" si="16"/>
      </c>
    </row>
    <row r="136" spans="2:14" s="82" customFormat="1" ht="17.25" customHeight="1">
      <c r="B136" s="118" t="s">
        <v>285</v>
      </c>
      <c r="C136" s="164">
        <f>_xlfn.IFERROR(C134/C132*100,"")</f>
      </c>
      <c r="D136" s="164">
        <f aca="true" t="shared" si="17" ref="D136:N136">_xlfn.IFERROR(D134/D132*100,"")</f>
      </c>
      <c r="E136" s="164">
        <f t="shared" si="17"/>
      </c>
      <c r="F136" s="164">
        <f t="shared" si="17"/>
      </c>
      <c r="G136" s="164">
        <f t="shared" si="17"/>
      </c>
      <c r="H136" s="164">
        <f t="shared" si="17"/>
      </c>
      <c r="I136" s="164">
        <f t="shared" si="17"/>
      </c>
      <c r="J136" s="164">
        <f t="shared" si="17"/>
      </c>
      <c r="K136" s="164">
        <f t="shared" si="17"/>
      </c>
      <c r="L136" s="164">
        <f t="shared" si="17"/>
      </c>
      <c r="M136" s="164">
        <f t="shared" si="17"/>
      </c>
      <c r="N136" s="176">
        <f t="shared" si="17"/>
      </c>
    </row>
    <row r="137" spans="2:14" s="82" customFormat="1" ht="17.25" customHeight="1">
      <c r="B137" s="685" t="s">
        <v>286</v>
      </c>
      <c r="C137" s="540" t="s">
        <v>287</v>
      </c>
      <c r="D137" s="540" t="s">
        <v>288</v>
      </c>
      <c r="E137" s="757" t="s">
        <v>252</v>
      </c>
      <c r="F137" s="524"/>
      <c r="G137" s="524"/>
      <c r="H137" s="524"/>
      <c r="I137" s="524"/>
      <c r="J137" s="524"/>
      <c r="K137" s="51"/>
      <c r="L137" s="64"/>
      <c r="M137" s="51"/>
      <c r="N137" s="108"/>
    </row>
    <row r="138" spans="2:14" s="82" customFormat="1" ht="17.25" customHeight="1">
      <c r="B138" s="685"/>
      <c r="C138" s="540"/>
      <c r="D138" s="756"/>
      <c r="E138" s="525" t="s">
        <v>624</v>
      </c>
      <c r="F138" s="527" t="s">
        <v>625</v>
      </c>
      <c r="G138" s="528"/>
      <c r="H138" s="528"/>
      <c r="I138" s="529"/>
      <c r="J138" s="520" t="s">
        <v>197</v>
      </c>
      <c r="K138" s="540" t="s">
        <v>235</v>
      </c>
      <c r="L138" s="540"/>
      <c r="M138" s="540" t="s">
        <v>110</v>
      </c>
      <c r="N138" s="577"/>
    </row>
    <row r="139" spans="2:14" s="82" customFormat="1" ht="25.5" customHeight="1">
      <c r="B139" s="685"/>
      <c r="C139" s="540"/>
      <c r="D139" s="756"/>
      <c r="E139" s="526"/>
      <c r="F139" s="80" t="s">
        <v>196</v>
      </c>
      <c r="G139" s="80" t="s">
        <v>195</v>
      </c>
      <c r="H139" s="80" t="s">
        <v>194</v>
      </c>
      <c r="I139" s="325" t="s">
        <v>14</v>
      </c>
      <c r="J139" s="520"/>
      <c r="K139" s="328" t="s">
        <v>241</v>
      </c>
      <c r="L139" s="38" t="s">
        <v>251</v>
      </c>
      <c r="M139" s="540"/>
      <c r="N139" s="577"/>
    </row>
    <row r="140" spans="2:14" s="82" customFormat="1" ht="17.25" customHeight="1" thickBot="1">
      <c r="B140" s="445"/>
      <c r="C140" s="446"/>
      <c r="D140" s="446"/>
      <c r="E140" s="249"/>
      <c r="F140" s="251"/>
      <c r="G140" s="251"/>
      <c r="H140" s="251"/>
      <c r="I140" s="252">
        <f>SUM(F140:H140)</f>
        <v>0</v>
      </c>
      <c r="J140" s="248">
        <f>E140+I140</f>
        <v>0</v>
      </c>
      <c r="K140" s="163" t="str">
        <f>_xlfn.IFERROR(J140/D130*100,"-")</f>
        <v>-</v>
      </c>
      <c r="L140" s="162" t="str">
        <f>_xlfn.IFERROR(SUMPRODUCT(C136:N136,C133:N133)/SUM(C133:N133),"-")</f>
        <v>-</v>
      </c>
      <c r="M140" s="514"/>
      <c r="N140" s="515"/>
    </row>
    <row r="141" spans="2:14" s="82" customFormat="1" ht="17.25" customHeight="1" thickBot="1">
      <c r="B141" s="127"/>
      <c r="C141" s="128"/>
      <c r="D141" s="128"/>
      <c r="E141" s="72"/>
      <c r="F141" s="126"/>
      <c r="G141" s="126"/>
      <c r="H141" s="126"/>
      <c r="I141" s="125"/>
      <c r="J141" s="115"/>
      <c r="K141" s="105"/>
      <c r="L141" s="104"/>
      <c r="M141" s="333"/>
      <c r="N141" s="88"/>
    </row>
    <row r="142" spans="2:14" s="82" customFormat="1" ht="17.25" customHeight="1">
      <c r="B142" s="743" t="s">
        <v>646</v>
      </c>
      <c r="C142" s="744"/>
      <c r="D142" s="219"/>
      <c r="E142" s="220"/>
      <c r="F142" s="221" t="s">
        <v>326</v>
      </c>
      <c r="G142" s="745"/>
      <c r="H142" s="745"/>
      <c r="I142" s="745"/>
      <c r="J142" s="745"/>
      <c r="K142" s="222"/>
      <c r="L142" s="223"/>
      <c r="M142" s="224"/>
      <c r="N142" s="225"/>
    </row>
    <row r="143" spans="2:14" s="82" customFormat="1" ht="27" customHeight="1">
      <c r="B143" s="218" t="s">
        <v>240</v>
      </c>
      <c r="C143" s="559"/>
      <c r="D143" s="559"/>
      <c r="E143" s="432" t="s">
        <v>202</v>
      </c>
      <c r="F143" s="547"/>
      <c r="G143" s="547"/>
      <c r="H143" s="750" t="s">
        <v>283</v>
      </c>
      <c r="I143" s="750"/>
      <c r="J143" s="430"/>
      <c r="K143" s="750" t="s">
        <v>284</v>
      </c>
      <c r="L143" s="750"/>
      <c r="M143" s="751"/>
      <c r="N143" s="752"/>
    </row>
    <row r="144" spans="2:14" s="82" customFormat="1" ht="39.75" customHeight="1">
      <c r="B144" s="753" t="s">
        <v>229</v>
      </c>
      <c r="C144" s="750"/>
      <c r="D144" s="232"/>
      <c r="E144" s="754" t="s">
        <v>280</v>
      </c>
      <c r="F144" s="754"/>
      <c r="G144" s="754"/>
      <c r="H144" s="444"/>
      <c r="I144" s="754" t="s">
        <v>281</v>
      </c>
      <c r="J144" s="754"/>
      <c r="K144" s="444"/>
      <c r="L144" s="755" t="s">
        <v>282</v>
      </c>
      <c r="M144" s="755"/>
      <c r="N144" s="502"/>
    </row>
    <row r="145" spans="2:14" s="82" customFormat="1" ht="39.75" customHeight="1">
      <c r="B145" s="327" t="s">
        <v>246</v>
      </c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6"/>
    </row>
    <row r="146" spans="2:14" s="82" customFormat="1" ht="17.25" customHeight="1">
      <c r="B146" s="331" t="s">
        <v>12</v>
      </c>
      <c r="C146" s="234"/>
      <c r="D146" s="234"/>
      <c r="E146" s="235"/>
      <c r="F146" s="235"/>
      <c r="G146" s="235"/>
      <c r="H146" s="235"/>
      <c r="I146" s="235"/>
      <c r="J146" s="235"/>
      <c r="K146" s="235"/>
      <c r="L146" s="235"/>
      <c r="M146" s="235"/>
      <c r="N146" s="236"/>
    </row>
    <row r="147" spans="2:14" s="82" customFormat="1" ht="17.25" customHeight="1">
      <c r="B147" s="118" t="s">
        <v>254</v>
      </c>
      <c r="C147" s="237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9"/>
    </row>
    <row r="148" spans="2:14" s="82" customFormat="1" ht="17.25" customHeight="1">
      <c r="B148" s="119" t="s">
        <v>199</v>
      </c>
      <c r="C148" s="234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6"/>
    </row>
    <row r="149" spans="2:14" s="82" customFormat="1" ht="17.25" customHeight="1">
      <c r="B149" s="36" t="s">
        <v>198</v>
      </c>
      <c r="C149" s="171">
        <f>IF(SUM(C146:C148)=0,"",C146-C148)</f>
      </c>
      <c r="D149" s="171">
        <f>IF(SUM(D146:D148)=0,"",D146-D148)</f>
      </c>
      <c r="E149" s="171">
        <f>IF(SUM(E146:E148)=0,"",E146-E148)</f>
      </c>
      <c r="F149" s="171">
        <f aca="true" t="shared" si="18" ref="F149:N149">IF(SUM(F146:F148)=0,"",F146-F148)</f>
      </c>
      <c r="G149" s="171">
        <f t="shared" si="18"/>
      </c>
      <c r="H149" s="171">
        <f t="shared" si="18"/>
      </c>
      <c r="I149" s="171">
        <f t="shared" si="18"/>
      </c>
      <c r="J149" s="171">
        <f t="shared" si="18"/>
      </c>
      <c r="K149" s="171">
        <f t="shared" si="18"/>
      </c>
      <c r="L149" s="171">
        <f t="shared" si="18"/>
      </c>
      <c r="M149" s="171">
        <f t="shared" si="18"/>
      </c>
      <c r="N149" s="180">
        <f t="shared" si="18"/>
      </c>
    </row>
    <row r="150" spans="2:14" s="82" customFormat="1" ht="17.25" customHeight="1">
      <c r="B150" s="118" t="s">
        <v>285</v>
      </c>
      <c r="C150" s="164">
        <f>_xlfn.IFERROR(C148/C146*100,"")</f>
      </c>
      <c r="D150" s="164">
        <f aca="true" t="shared" si="19" ref="D150:N150">_xlfn.IFERROR(D148/D146*100,"")</f>
      </c>
      <c r="E150" s="164">
        <f t="shared" si="19"/>
      </c>
      <c r="F150" s="164">
        <f t="shared" si="19"/>
      </c>
      <c r="G150" s="164">
        <f t="shared" si="19"/>
      </c>
      <c r="H150" s="164">
        <f t="shared" si="19"/>
      </c>
      <c r="I150" s="164">
        <f t="shared" si="19"/>
      </c>
      <c r="J150" s="164">
        <f t="shared" si="19"/>
      </c>
      <c r="K150" s="164">
        <f t="shared" si="19"/>
      </c>
      <c r="L150" s="164">
        <f t="shared" si="19"/>
      </c>
      <c r="M150" s="164">
        <f t="shared" si="19"/>
      </c>
      <c r="N150" s="176">
        <f t="shared" si="19"/>
      </c>
    </row>
    <row r="151" spans="2:14" s="82" customFormat="1" ht="17.25" customHeight="1">
      <c r="B151" s="685" t="s">
        <v>286</v>
      </c>
      <c r="C151" s="540" t="s">
        <v>287</v>
      </c>
      <c r="D151" s="540" t="s">
        <v>288</v>
      </c>
      <c r="E151" s="524" t="s">
        <v>252</v>
      </c>
      <c r="F151" s="524"/>
      <c r="G151" s="524"/>
      <c r="H151" s="524"/>
      <c r="I151" s="524"/>
      <c r="J151" s="524"/>
      <c r="K151" s="51"/>
      <c r="L151" s="64"/>
      <c r="M151" s="51"/>
      <c r="N151" s="108"/>
    </row>
    <row r="152" spans="2:14" s="82" customFormat="1" ht="17.25" customHeight="1">
      <c r="B152" s="685"/>
      <c r="C152" s="540"/>
      <c r="D152" s="540"/>
      <c r="E152" s="525" t="s">
        <v>624</v>
      </c>
      <c r="F152" s="527" t="s">
        <v>625</v>
      </c>
      <c r="G152" s="528"/>
      <c r="H152" s="528"/>
      <c r="I152" s="529"/>
      <c r="J152" s="520" t="s">
        <v>197</v>
      </c>
      <c r="K152" s="540" t="s">
        <v>235</v>
      </c>
      <c r="L152" s="540"/>
      <c r="M152" s="540" t="s">
        <v>110</v>
      </c>
      <c r="N152" s="577"/>
    </row>
    <row r="153" spans="2:14" s="82" customFormat="1" ht="25.5" customHeight="1">
      <c r="B153" s="685"/>
      <c r="C153" s="540"/>
      <c r="D153" s="540"/>
      <c r="E153" s="526"/>
      <c r="F153" s="80" t="s">
        <v>196</v>
      </c>
      <c r="G153" s="80" t="s">
        <v>195</v>
      </c>
      <c r="H153" s="80" t="s">
        <v>194</v>
      </c>
      <c r="I153" s="325" t="s">
        <v>14</v>
      </c>
      <c r="J153" s="520"/>
      <c r="K153" s="328" t="s">
        <v>241</v>
      </c>
      <c r="L153" s="38" t="s">
        <v>251</v>
      </c>
      <c r="M153" s="540"/>
      <c r="N153" s="577"/>
    </row>
    <row r="154" spans="2:14" s="82" customFormat="1" ht="17.25" customHeight="1" thickBot="1">
      <c r="B154" s="445"/>
      <c r="C154" s="446"/>
      <c r="D154" s="446"/>
      <c r="E154" s="249"/>
      <c r="F154" s="251"/>
      <c r="G154" s="251"/>
      <c r="H154" s="251"/>
      <c r="I154" s="252">
        <f>SUM(F154:H154)</f>
        <v>0</v>
      </c>
      <c r="J154" s="248">
        <f>E154+I154</f>
        <v>0</v>
      </c>
      <c r="K154" s="163" t="str">
        <f>_xlfn.IFERROR(J154/D144*100,"-")</f>
        <v>-</v>
      </c>
      <c r="L154" s="162" t="str">
        <f>_xlfn.IFERROR(SUMPRODUCT(C150:N150,C147:N147)/SUM(C147:N147),"-")</f>
        <v>-</v>
      </c>
      <c r="M154" s="514"/>
      <c r="N154" s="515"/>
    </row>
    <row r="155" spans="2:14" s="82" customFormat="1" ht="17.25" customHeight="1">
      <c r="B155" s="340"/>
      <c r="C155" s="341"/>
      <c r="D155" s="341"/>
      <c r="E155" s="342"/>
      <c r="F155" s="343"/>
      <c r="G155" s="343"/>
      <c r="H155" s="343"/>
      <c r="I155" s="337"/>
      <c r="J155" s="338"/>
      <c r="K155" s="339"/>
      <c r="L155" s="339"/>
      <c r="M155" s="344"/>
      <c r="N155" s="344"/>
    </row>
    <row r="156" spans="2:14" s="82" customFormat="1" ht="17.25" customHeight="1">
      <c r="B156" s="682" t="s">
        <v>694</v>
      </c>
      <c r="C156" s="682"/>
      <c r="D156" s="682"/>
      <c r="E156" s="682"/>
      <c r="F156" s="682"/>
      <c r="G156" s="682"/>
      <c r="H156" s="682"/>
      <c r="I156" s="682"/>
      <c r="J156" s="682"/>
      <c r="K156" s="682"/>
      <c r="L156" s="682"/>
      <c r="M156" s="682"/>
      <c r="N156" s="682"/>
    </row>
    <row r="157" spans="2:14" s="82" customFormat="1" ht="17.25" customHeight="1" thickBot="1">
      <c r="B157" s="332"/>
      <c r="C157" s="332"/>
      <c r="D157" s="332"/>
      <c r="E157" s="332"/>
      <c r="F157" s="141"/>
      <c r="G157" s="62"/>
      <c r="H157" s="140"/>
      <c r="I157" s="139"/>
      <c r="J157" s="69"/>
      <c r="K157" s="69"/>
      <c r="L157" s="69"/>
      <c r="M157" s="69"/>
      <c r="N157" s="29"/>
    </row>
    <row r="158" spans="2:14" s="82" customFormat="1" ht="17.25" customHeight="1">
      <c r="B158" s="743" t="s">
        <v>647</v>
      </c>
      <c r="C158" s="744"/>
      <c r="D158" s="219"/>
      <c r="E158" s="220"/>
      <c r="F158" s="221" t="s">
        <v>326</v>
      </c>
      <c r="G158" s="745"/>
      <c r="H158" s="745"/>
      <c r="I158" s="745"/>
      <c r="J158" s="745"/>
      <c r="K158" s="222"/>
      <c r="L158" s="223"/>
      <c r="M158" s="224"/>
      <c r="N158" s="225"/>
    </row>
    <row r="159" spans="2:14" s="82" customFormat="1" ht="27" customHeight="1">
      <c r="B159" s="218" t="s">
        <v>240</v>
      </c>
      <c r="C159" s="559"/>
      <c r="D159" s="559"/>
      <c r="E159" s="432" t="s">
        <v>202</v>
      </c>
      <c r="F159" s="547"/>
      <c r="G159" s="547"/>
      <c r="H159" s="750" t="s">
        <v>283</v>
      </c>
      <c r="I159" s="750"/>
      <c r="J159" s="430"/>
      <c r="K159" s="750" t="s">
        <v>284</v>
      </c>
      <c r="L159" s="750"/>
      <c r="M159" s="751"/>
      <c r="N159" s="752"/>
    </row>
    <row r="160" spans="2:14" s="82" customFormat="1" ht="39.75" customHeight="1">
      <c r="B160" s="753" t="s">
        <v>229</v>
      </c>
      <c r="C160" s="750"/>
      <c r="D160" s="232"/>
      <c r="E160" s="754" t="s">
        <v>280</v>
      </c>
      <c r="F160" s="754"/>
      <c r="G160" s="754"/>
      <c r="H160" s="444"/>
      <c r="I160" s="754" t="s">
        <v>281</v>
      </c>
      <c r="J160" s="754"/>
      <c r="K160" s="444"/>
      <c r="L160" s="755" t="s">
        <v>282</v>
      </c>
      <c r="M160" s="755"/>
      <c r="N160" s="502"/>
    </row>
    <row r="161" spans="2:14" s="82" customFormat="1" ht="39.75" customHeight="1">
      <c r="B161" s="327" t="s">
        <v>246</v>
      </c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6"/>
    </row>
    <row r="162" spans="2:14" s="82" customFormat="1" ht="17.25" customHeight="1">
      <c r="B162" s="331" t="s">
        <v>12</v>
      </c>
      <c r="C162" s="234"/>
      <c r="D162" s="234"/>
      <c r="E162" s="235"/>
      <c r="F162" s="235"/>
      <c r="G162" s="235"/>
      <c r="H162" s="235"/>
      <c r="I162" s="235"/>
      <c r="J162" s="235"/>
      <c r="K162" s="235"/>
      <c r="L162" s="235"/>
      <c r="M162" s="235"/>
      <c r="N162" s="236"/>
    </row>
    <row r="163" spans="2:14" s="82" customFormat="1" ht="17.25" customHeight="1">
      <c r="B163" s="118" t="s">
        <v>254</v>
      </c>
      <c r="C163" s="237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9"/>
    </row>
    <row r="164" spans="2:14" s="82" customFormat="1" ht="17.25" customHeight="1">
      <c r="B164" s="119" t="s">
        <v>199</v>
      </c>
      <c r="C164" s="234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6"/>
    </row>
    <row r="165" spans="2:14" s="82" customFormat="1" ht="17.25" customHeight="1">
      <c r="B165" s="36" t="s">
        <v>198</v>
      </c>
      <c r="C165" s="171">
        <f>IF(SUM(C162:C164)=0,"",C162-C164)</f>
      </c>
      <c r="D165" s="171">
        <f>IF(SUM(D162:D164)=0,"",D162-D164)</f>
      </c>
      <c r="E165" s="171">
        <f>IF(SUM(E162:E164)=0,"",E162-E164)</f>
      </c>
      <c r="F165" s="171">
        <f aca="true" t="shared" si="20" ref="F165:N165">IF(SUM(F162:F164)=0,"",F162-F164)</f>
      </c>
      <c r="G165" s="171">
        <f t="shared" si="20"/>
      </c>
      <c r="H165" s="171">
        <f t="shared" si="20"/>
      </c>
      <c r="I165" s="171">
        <f t="shared" si="20"/>
      </c>
      <c r="J165" s="171">
        <f t="shared" si="20"/>
      </c>
      <c r="K165" s="171">
        <f t="shared" si="20"/>
      </c>
      <c r="L165" s="171">
        <f t="shared" si="20"/>
      </c>
      <c r="M165" s="171">
        <f t="shared" si="20"/>
      </c>
      <c r="N165" s="180">
        <f t="shared" si="20"/>
      </c>
    </row>
    <row r="166" spans="2:14" s="82" customFormat="1" ht="17.25" customHeight="1">
      <c r="B166" s="118" t="s">
        <v>285</v>
      </c>
      <c r="C166" s="164">
        <f>_xlfn.IFERROR(C164/C162*100,"")</f>
      </c>
      <c r="D166" s="164">
        <f aca="true" t="shared" si="21" ref="D166:N166">_xlfn.IFERROR(D164/D162*100,"")</f>
      </c>
      <c r="E166" s="164">
        <f t="shared" si="21"/>
      </c>
      <c r="F166" s="164">
        <f t="shared" si="21"/>
      </c>
      <c r="G166" s="164">
        <f t="shared" si="21"/>
      </c>
      <c r="H166" s="164">
        <f t="shared" si="21"/>
      </c>
      <c r="I166" s="164">
        <f t="shared" si="21"/>
      </c>
      <c r="J166" s="164">
        <f t="shared" si="21"/>
      </c>
      <c r="K166" s="164">
        <f t="shared" si="21"/>
      </c>
      <c r="L166" s="164">
        <f t="shared" si="21"/>
      </c>
      <c r="M166" s="164">
        <f t="shared" si="21"/>
      </c>
      <c r="N166" s="176">
        <f t="shared" si="21"/>
      </c>
    </row>
    <row r="167" spans="2:14" s="82" customFormat="1" ht="17.25" customHeight="1">
      <c r="B167" s="685" t="s">
        <v>286</v>
      </c>
      <c r="C167" s="540" t="s">
        <v>287</v>
      </c>
      <c r="D167" s="540" t="s">
        <v>288</v>
      </c>
      <c r="E167" s="757" t="s">
        <v>252</v>
      </c>
      <c r="F167" s="524"/>
      <c r="G167" s="524"/>
      <c r="H167" s="524"/>
      <c r="I167" s="524"/>
      <c r="J167" s="524"/>
      <c r="K167" s="51"/>
      <c r="L167" s="64"/>
      <c r="M167" s="51"/>
      <c r="N167" s="108"/>
    </row>
    <row r="168" spans="2:14" s="82" customFormat="1" ht="17.25" customHeight="1">
      <c r="B168" s="685"/>
      <c r="C168" s="540"/>
      <c r="D168" s="756"/>
      <c r="E168" s="525" t="s">
        <v>624</v>
      </c>
      <c r="F168" s="527" t="s">
        <v>625</v>
      </c>
      <c r="G168" s="528"/>
      <c r="H168" s="528"/>
      <c r="I168" s="529"/>
      <c r="J168" s="520" t="s">
        <v>197</v>
      </c>
      <c r="K168" s="540" t="s">
        <v>235</v>
      </c>
      <c r="L168" s="540"/>
      <c r="M168" s="540" t="s">
        <v>110</v>
      </c>
      <c r="N168" s="577"/>
    </row>
    <row r="169" spans="2:14" s="82" customFormat="1" ht="25.5" customHeight="1">
      <c r="B169" s="685"/>
      <c r="C169" s="540"/>
      <c r="D169" s="756"/>
      <c r="E169" s="526"/>
      <c r="F169" s="80" t="s">
        <v>196</v>
      </c>
      <c r="G169" s="80" t="s">
        <v>195</v>
      </c>
      <c r="H169" s="80" t="s">
        <v>194</v>
      </c>
      <c r="I169" s="325" t="s">
        <v>14</v>
      </c>
      <c r="J169" s="520"/>
      <c r="K169" s="328" t="s">
        <v>241</v>
      </c>
      <c r="L169" s="38" t="s">
        <v>251</v>
      </c>
      <c r="M169" s="540"/>
      <c r="N169" s="577"/>
    </row>
    <row r="170" spans="2:14" s="82" customFormat="1" ht="17.25" customHeight="1" thickBot="1">
      <c r="B170" s="445"/>
      <c r="C170" s="446"/>
      <c r="D170" s="446"/>
      <c r="E170" s="249"/>
      <c r="F170" s="251"/>
      <c r="G170" s="251"/>
      <c r="H170" s="251"/>
      <c r="I170" s="252">
        <f>SUM(F170:H170)</f>
        <v>0</v>
      </c>
      <c r="J170" s="248">
        <f>E170+I170</f>
        <v>0</v>
      </c>
      <c r="K170" s="163" t="str">
        <f>_xlfn.IFERROR(J170/D160*100,"-")</f>
        <v>-</v>
      </c>
      <c r="L170" s="162" t="str">
        <f>_xlfn.IFERROR(SUMPRODUCT(C166:N166,C163:N163)/SUM(C163:N163),"-")</f>
        <v>-</v>
      </c>
      <c r="M170" s="514"/>
      <c r="N170" s="515"/>
    </row>
    <row r="171" spans="2:14" s="82" customFormat="1" ht="17.25" customHeight="1" thickBot="1">
      <c r="B171" s="127"/>
      <c r="C171" s="128"/>
      <c r="D171" s="128"/>
      <c r="E171" s="72"/>
      <c r="F171" s="126"/>
      <c r="G171" s="126"/>
      <c r="H171" s="126"/>
      <c r="I171" s="125"/>
      <c r="J171" s="115"/>
      <c r="K171" s="105"/>
      <c r="L171" s="104"/>
      <c r="M171" s="333"/>
      <c r="N171" s="88"/>
    </row>
    <row r="172" spans="2:14" s="82" customFormat="1" ht="17.25" customHeight="1">
      <c r="B172" s="743" t="s">
        <v>648</v>
      </c>
      <c r="C172" s="744"/>
      <c r="D172" s="219"/>
      <c r="E172" s="220"/>
      <c r="F172" s="221" t="s">
        <v>326</v>
      </c>
      <c r="G172" s="745"/>
      <c r="H172" s="745"/>
      <c r="I172" s="745"/>
      <c r="J172" s="745"/>
      <c r="K172" s="222"/>
      <c r="L172" s="223"/>
      <c r="M172" s="224"/>
      <c r="N172" s="225"/>
    </row>
    <row r="173" spans="2:14" s="82" customFormat="1" ht="27" customHeight="1">
      <c r="B173" s="218" t="s">
        <v>240</v>
      </c>
      <c r="C173" s="559"/>
      <c r="D173" s="559"/>
      <c r="E173" s="432" t="s">
        <v>202</v>
      </c>
      <c r="F173" s="547"/>
      <c r="G173" s="547"/>
      <c r="H173" s="750" t="s">
        <v>283</v>
      </c>
      <c r="I173" s="750"/>
      <c r="J173" s="430"/>
      <c r="K173" s="750" t="s">
        <v>284</v>
      </c>
      <c r="L173" s="750"/>
      <c r="M173" s="751"/>
      <c r="N173" s="752"/>
    </row>
    <row r="174" spans="2:14" s="82" customFormat="1" ht="39.75" customHeight="1">
      <c r="B174" s="753" t="s">
        <v>229</v>
      </c>
      <c r="C174" s="750"/>
      <c r="D174" s="232"/>
      <c r="E174" s="754" t="s">
        <v>280</v>
      </c>
      <c r="F174" s="754"/>
      <c r="G174" s="754"/>
      <c r="H174" s="444"/>
      <c r="I174" s="754" t="s">
        <v>281</v>
      </c>
      <c r="J174" s="754"/>
      <c r="K174" s="444"/>
      <c r="L174" s="755" t="s">
        <v>282</v>
      </c>
      <c r="M174" s="755"/>
      <c r="N174" s="502"/>
    </row>
    <row r="175" spans="2:14" s="82" customFormat="1" ht="39.75" customHeight="1">
      <c r="B175" s="327" t="s">
        <v>246</v>
      </c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6"/>
    </row>
    <row r="176" spans="2:14" s="82" customFormat="1" ht="17.25" customHeight="1">
      <c r="B176" s="331" t="s">
        <v>12</v>
      </c>
      <c r="C176" s="234"/>
      <c r="D176" s="234"/>
      <c r="E176" s="235"/>
      <c r="F176" s="235"/>
      <c r="G176" s="235"/>
      <c r="H176" s="235"/>
      <c r="I176" s="235"/>
      <c r="J176" s="235"/>
      <c r="K176" s="235"/>
      <c r="L176" s="235"/>
      <c r="M176" s="235"/>
      <c r="N176" s="236"/>
    </row>
    <row r="177" spans="2:14" s="82" customFormat="1" ht="17.25" customHeight="1">
      <c r="B177" s="118" t="s">
        <v>254</v>
      </c>
      <c r="C177" s="237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9"/>
    </row>
    <row r="178" spans="2:14" s="82" customFormat="1" ht="17.25" customHeight="1">
      <c r="B178" s="119" t="s">
        <v>199</v>
      </c>
      <c r="C178" s="234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6"/>
    </row>
    <row r="179" spans="2:14" s="82" customFormat="1" ht="17.25" customHeight="1">
      <c r="B179" s="36" t="s">
        <v>198</v>
      </c>
      <c r="C179" s="171">
        <f>IF(SUM(C176:C178)=0,"",C176-C178)</f>
      </c>
      <c r="D179" s="171">
        <f>IF(SUM(D176:D178)=0,"",D176-D178)</f>
      </c>
      <c r="E179" s="171">
        <f>IF(SUM(E176:E178)=0,"",E176-E178)</f>
      </c>
      <c r="F179" s="171">
        <f aca="true" t="shared" si="22" ref="F179:N179">IF(SUM(F176:F178)=0,"",F176-F178)</f>
      </c>
      <c r="G179" s="171">
        <f t="shared" si="22"/>
      </c>
      <c r="H179" s="171">
        <f t="shared" si="22"/>
      </c>
      <c r="I179" s="171">
        <f t="shared" si="22"/>
      </c>
      <c r="J179" s="171">
        <f t="shared" si="22"/>
      </c>
      <c r="K179" s="171">
        <f t="shared" si="22"/>
      </c>
      <c r="L179" s="171">
        <f t="shared" si="22"/>
      </c>
      <c r="M179" s="171">
        <f t="shared" si="22"/>
      </c>
      <c r="N179" s="180">
        <f t="shared" si="22"/>
      </c>
    </row>
    <row r="180" spans="2:14" s="82" customFormat="1" ht="17.25" customHeight="1">
      <c r="B180" s="118" t="s">
        <v>285</v>
      </c>
      <c r="C180" s="164">
        <f>_xlfn.IFERROR(C178/C176*100,"")</f>
      </c>
      <c r="D180" s="164">
        <f aca="true" t="shared" si="23" ref="D180:N180">_xlfn.IFERROR(D178/D176*100,"")</f>
      </c>
      <c r="E180" s="164">
        <f t="shared" si="23"/>
      </c>
      <c r="F180" s="164">
        <f t="shared" si="23"/>
      </c>
      <c r="G180" s="164">
        <f t="shared" si="23"/>
      </c>
      <c r="H180" s="164">
        <f t="shared" si="23"/>
      </c>
      <c r="I180" s="164">
        <f t="shared" si="23"/>
      </c>
      <c r="J180" s="164">
        <f t="shared" si="23"/>
      </c>
      <c r="K180" s="164">
        <f t="shared" si="23"/>
      </c>
      <c r="L180" s="164">
        <f t="shared" si="23"/>
      </c>
      <c r="M180" s="164">
        <f t="shared" si="23"/>
      </c>
      <c r="N180" s="176">
        <f t="shared" si="23"/>
      </c>
    </row>
    <row r="181" spans="2:14" s="82" customFormat="1" ht="17.25" customHeight="1">
      <c r="B181" s="685" t="s">
        <v>286</v>
      </c>
      <c r="C181" s="540" t="s">
        <v>287</v>
      </c>
      <c r="D181" s="540" t="s">
        <v>288</v>
      </c>
      <c r="E181" s="524" t="s">
        <v>252</v>
      </c>
      <c r="F181" s="524"/>
      <c r="G181" s="524"/>
      <c r="H181" s="524"/>
      <c r="I181" s="524"/>
      <c r="J181" s="524"/>
      <c r="K181" s="51"/>
      <c r="L181" s="64"/>
      <c r="M181" s="51"/>
      <c r="N181" s="108"/>
    </row>
    <row r="182" spans="2:14" s="82" customFormat="1" ht="17.25" customHeight="1">
      <c r="B182" s="685"/>
      <c r="C182" s="540"/>
      <c r="D182" s="540"/>
      <c r="E182" s="525" t="s">
        <v>624</v>
      </c>
      <c r="F182" s="527" t="s">
        <v>625</v>
      </c>
      <c r="G182" s="528"/>
      <c r="H182" s="528"/>
      <c r="I182" s="529"/>
      <c r="J182" s="520" t="s">
        <v>197</v>
      </c>
      <c r="K182" s="540" t="s">
        <v>235</v>
      </c>
      <c r="L182" s="540"/>
      <c r="M182" s="540" t="s">
        <v>110</v>
      </c>
      <c r="N182" s="577"/>
    </row>
    <row r="183" spans="2:14" s="82" customFormat="1" ht="25.5" customHeight="1">
      <c r="B183" s="685"/>
      <c r="C183" s="540"/>
      <c r="D183" s="540"/>
      <c r="E183" s="526"/>
      <c r="F183" s="80" t="s">
        <v>196</v>
      </c>
      <c r="G183" s="80" t="s">
        <v>195</v>
      </c>
      <c r="H183" s="80" t="s">
        <v>194</v>
      </c>
      <c r="I183" s="325" t="s">
        <v>14</v>
      </c>
      <c r="J183" s="520"/>
      <c r="K183" s="328" t="s">
        <v>241</v>
      </c>
      <c r="L183" s="38" t="s">
        <v>251</v>
      </c>
      <c r="M183" s="540"/>
      <c r="N183" s="577"/>
    </row>
    <row r="184" spans="2:14" s="82" customFormat="1" ht="17.25" customHeight="1" thickBot="1">
      <c r="B184" s="445"/>
      <c r="C184" s="446"/>
      <c r="D184" s="446"/>
      <c r="E184" s="249"/>
      <c r="F184" s="251"/>
      <c r="G184" s="251"/>
      <c r="H184" s="251"/>
      <c r="I184" s="252">
        <f>SUM(F184:H184)</f>
        <v>0</v>
      </c>
      <c r="J184" s="248">
        <f>E184+I184</f>
        <v>0</v>
      </c>
      <c r="K184" s="163" t="str">
        <f>_xlfn.IFERROR(J184/D174*100,"-")</f>
        <v>-</v>
      </c>
      <c r="L184" s="162" t="str">
        <f>_xlfn.IFERROR(SUMPRODUCT(C180:N180,C177:N177)/SUM(C177:N177),"-")</f>
        <v>-</v>
      </c>
      <c r="M184" s="514"/>
      <c r="N184" s="515"/>
    </row>
    <row r="185" spans="2:14" s="82" customFormat="1" ht="17.25" customHeight="1">
      <c r="B185" s="340"/>
      <c r="C185" s="341"/>
      <c r="D185" s="341"/>
      <c r="E185" s="342"/>
      <c r="F185" s="343"/>
      <c r="G185" s="343"/>
      <c r="H185" s="343"/>
      <c r="I185" s="337"/>
      <c r="J185" s="338"/>
      <c r="K185" s="339"/>
      <c r="L185" s="339"/>
      <c r="M185" s="344"/>
      <c r="N185" s="344"/>
    </row>
    <row r="186" spans="2:14" s="82" customFormat="1" ht="17.25" customHeight="1">
      <c r="B186" s="682" t="s">
        <v>695</v>
      </c>
      <c r="C186" s="682"/>
      <c r="D186" s="682"/>
      <c r="E186" s="682"/>
      <c r="F186" s="682"/>
      <c r="G186" s="682"/>
      <c r="H186" s="682"/>
      <c r="I186" s="682"/>
      <c r="J186" s="682"/>
      <c r="K186" s="682"/>
      <c r="L186" s="682"/>
      <c r="M186" s="682"/>
      <c r="N186" s="682"/>
    </row>
    <row r="187" spans="2:14" s="82" customFormat="1" ht="17.25" customHeight="1" thickBot="1">
      <c r="B187" s="332"/>
      <c r="C187" s="332"/>
      <c r="D187" s="332"/>
      <c r="E187" s="332"/>
      <c r="F187" s="141"/>
      <c r="G187" s="62"/>
      <c r="H187" s="140"/>
      <c r="I187" s="139"/>
      <c r="J187" s="69"/>
      <c r="K187" s="69"/>
      <c r="L187" s="69"/>
      <c r="M187" s="69"/>
      <c r="N187" s="29"/>
    </row>
    <row r="188" spans="2:14" s="82" customFormat="1" ht="17.25" customHeight="1">
      <c r="B188" s="743" t="s">
        <v>649</v>
      </c>
      <c r="C188" s="744"/>
      <c r="D188" s="219"/>
      <c r="E188" s="220"/>
      <c r="F188" s="221" t="s">
        <v>326</v>
      </c>
      <c r="G188" s="745"/>
      <c r="H188" s="745"/>
      <c r="I188" s="745"/>
      <c r="J188" s="745"/>
      <c r="K188" s="222"/>
      <c r="L188" s="223"/>
      <c r="M188" s="224"/>
      <c r="N188" s="225"/>
    </row>
    <row r="189" spans="2:14" s="82" customFormat="1" ht="27" customHeight="1">
      <c r="B189" s="218" t="s">
        <v>240</v>
      </c>
      <c r="C189" s="559"/>
      <c r="D189" s="559"/>
      <c r="E189" s="432" t="s">
        <v>202</v>
      </c>
      <c r="F189" s="547"/>
      <c r="G189" s="547"/>
      <c r="H189" s="750" t="s">
        <v>283</v>
      </c>
      <c r="I189" s="750"/>
      <c r="J189" s="430"/>
      <c r="K189" s="750" t="s">
        <v>284</v>
      </c>
      <c r="L189" s="750"/>
      <c r="M189" s="751"/>
      <c r="N189" s="752"/>
    </row>
    <row r="190" spans="2:14" s="82" customFormat="1" ht="39.75" customHeight="1">
      <c r="B190" s="753" t="s">
        <v>229</v>
      </c>
      <c r="C190" s="750"/>
      <c r="D190" s="232"/>
      <c r="E190" s="754" t="s">
        <v>280</v>
      </c>
      <c r="F190" s="754"/>
      <c r="G190" s="754"/>
      <c r="H190" s="444"/>
      <c r="I190" s="754" t="s">
        <v>281</v>
      </c>
      <c r="J190" s="754"/>
      <c r="K190" s="444"/>
      <c r="L190" s="755" t="s">
        <v>282</v>
      </c>
      <c r="M190" s="755"/>
      <c r="N190" s="502"/>
    </row>
    <row r="191" spans="2:14" s="82" customFormat="1" ht="39.75" customHeight="1">
      <c r="B191" s="327" t="s">
        <v>246</v>
      </c>
      <c r="C191" s="335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336"/>
    </row>
    <row r="192" spans="2:14" s="82" customFormat="1" ht="17.25" customHeight="1">
      <c r="B192" s="331" t="s">
        <v>12</v>
      </c>
      <c r="C192" s="234"/>
      <c r="D192" s="234"/>
      <c r="E192" s="235"/>
      <c r="F192" s="235"/>
      <c r="G192" s="235"/>
      <c r="H192" s="235"/>
      <c r="I192" s="235"/>
      <c r="J192" s="235"/>
      <c r="K192" s="235"/>
      <c r="L192" s="235"/>
      <c r="M192" s="235"/>
      <c r="N192" s="236"/>
    </row>
    <row r="193" spans="2:14" s="82" customFormat="1" ht="17.25" customHeight="1">
      <c r="B193" s="118" t="s">
        <v>254</v>
      </c>
      <c r="C193" s="237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9"/>
    </row>
    <row r="194" spans="2:14" s="82" customFormat="1" ht="17.25" customHeight="1">
      <c r="B194" s="119" t="s">
        <v>199</v>
      </c>
      <c r="C194" s="234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6"/>
    </row>
    <row r="195" spans="2:14" s="82" customFormat="1" ht="17.25" customHeight="1">
      <c r="B195" s="36" t="s">
        <v>198</v>
      </c>
      <c r="C195" s="171">
        <f>IF(SUM(C192:C194)=0,"",C192-C194)</f>
      </c>
      <c r="D195" s="171">
        <f>IF(SUM(D192:D194)=0,"",D192-D194)</f>
      </c>
      <c r="E195" s="171">
        <f>IF(SUM(E192:E194)=0,"",E192-E194)</f>
      </c>
      <c r="F195" s="171">
        <f aca="true" t="shared" si="24" ref="F195:N195">IF(SUM(F192:F194)=0,"",F192-F194)</f>
      </c>
      <c r="G195" s="171">
        <f t="shared" si="24"/>
      </c>
      <c r="H195" s="171">
        <f t="shared" si="24"/>
      </c>
      <c r="I195" s="171">
        <f t="shared" si="24"/>
      </c>
      <c r="J195" s="171">
        <f t="shared" si="24"/>
      </c>
      <c r="K195" s="171">
        <f t="shared" si="24"/>
      </c>
      <c r="L195" s="171">
        <f t="shared" si="24"/>
      </c>
      <c r="M195" s="171">
        <f t="shared" si="24"/>
      </c>
      <c r="N195" s="180">
        <f t="shared" si="24"/>
      </c>
    </row>
    <row r="196" spans="2:14" s="82" customFormat="1" ht="17.25" customHeight="1">
      <c r="B196" s="118" t="s">
        <v>285</v>
      </c>
      <c r="C196" s="164">
        <f>_xlfn.IFERROR(C194/C192*100,"")</f>
      </c>
      <c r="D196" s="164">
        <f aca="true" t="shared" si="25" ref="D196:N196">_xlfn.IFERROR(D194/D192*100,"")</f>
      </c>
      <c r="E196" s="164">
        <f t="shared" si="25"/>
      </c>
      <c r="F196" s="164">
        <f t="shared" si="25"/>
      </c>
      <c r="G196" s="164">
        <f t="shared" si="25"/>
      </c>
      <c r="H196" s="164">
        <f t="shared" si="25"/>
      </c>
      <c r="I196" s="164">
        <f t="shared" si="25"/>
      </c>
      <c r="J196" s="164">
        <f t="shared" si="25"/>
      </c>
      <c r="K196" s="164">
        <f t="shared" si="25"/>
      </c>
      <c r="L196" s="164">
        <f t="shared" si="25"/>
      </c>
      <c r="M196" s="164">
        <f t="shared" si="25"/>
      </c>
      <c r="N196" s="176">
        <f t="shared" si="25"/>
      </c>
    </row>
    <row r="197" spans="2:14" s="82" customFormat="1" ht="17.25" customHeight="1">
      <c r="B197" s="685" t="s">
        <v>286</v>
      </c>
      <c r="C197" s="540" t="s">
        <v>287</v>
      </c>
      <c r="D197" s="540" t="s">
        <v>288</v>
      </c>
      <c r="E197" s="757" t="s">
        <v>252</v>
      </c>
      <c r="F197" s="524"/>
      <c r="G197" s="524"/>
      <c r="H197" s="524"/>
      <c r="I197" s="524"/>
      <c r="J197" s="524"/>
      <c r="K197" s="51"/>
      <c r="L197" s="64"/>
      <c r="M197" s="51"/>
      <c r="N197" s="108"/>
    </row>
    <row r="198" spans="2:14" s="82" customFormat="1" ht="17.25" customHeight="1">
      <c r="B198" s="685"/>
      <c r="C198" s="540"/>
      <c r="D198" s="756"/>
      <c r="E198" s="525" t="s">
        <v>624</v>
      </c>
      <c r="F198" s="527" t="s">
        <v>625</v>
      </c>
      <c r="G198" s="528"/>
      <c r="H198" s="528"/>
      <c r="I198" s="529"/>
      <c r="J198" s="520" t="s">
        <v>197</v>
      </c>
      <c r="K198" s="540" t="s">
        <v>235</v>
      </c>
      <c r="L198" s="540"/>
      <c r="M198" s="540" t="s">
        <v>110</v>
      </c>
      <c r="N198" s="577"/>
    </row>
    <row r="199" spans="2:14" s="82" customFormat="1" ht="25.5" customHeight="1">
      <c r="B199" s="685"/>
      <c r="C199" s="540"/>
      <c r="D199" s="756"/>
      <c r="E199" s="526"/>
      <c r="F199" s="80" t="s">
        <v>196</v>
      </c>
      <c r="G199" s="80" t="s">
        <v>195</v>
      </c>
      <c r="H199" s="80" t="s">
        <v>194</v>
      </c>
      <c r="I199" s="325" t="s">
        <v>14</v>
      </c>
      <c r="J199" s="520"/>
      <c r="K199" s="328" t="s">
        <v>241</v>
      </c>
      <c r="L199" s="38" t="s">
        <v>251</v>
      </c>
      <c r="M199" s="540"/>
      <c r="N199" s="577"/>
    </row>
    <row r="200" spans="2:14" s="82" customFormat="1" ht="17.25" customHeight="1" thickBot="1">
      <c r="B200" s="445"/>
      <c r="C200" s="446"/>
      <c r="D200" s="446"/>
      <c r="E200" s="249"/>
      <c r="F200" s="251"/>
      <c r="G200" s="251"/>
      <c r="H200" s="251"/>
      <c r="I200" s="252">
        <f>SUM(F200:H200)</f>
        <v>0</v>
      </c>
      <c r="J200" s="248">
        <f>E200+I200</f>
        <v>0</v>
      </c>
      <c r="K200" s="163" t="str">
        <f>_xlfn.IFERROR(J200/D190*100,"-")</f>
        <v>-</v>
      </c>
      <c r="L200" s="162" t="str">
        <f>_xlfn.IFERROR(SUMPRODUCT(C196:N196,C193:N193)/SUM(C193:N193),"-")</f>
        <v>-</v>
      </c>
      <c r="M200" s="514"/>
      <c r="N200" s="515"/>
    </row>
    <row r="201" spans="2:14" s="82" customFormat="1" ht="17.25" customHeight="1" thickBot="1">
      <c r="B201" s="127"/>
      <c r="C201" s="128"/>
      <c r="D201" s="128"/>
      <c r="E201" s="72"/>
      <c r="F201" s="126"/>
      <c r="G201" s="126"/>
      <c r="H201" s="126"/>
      <c r="I201" s="125"/>
      <c r="J201" s="115"/>
      <c r="K201" s="105"/>
      <c r="L201" s="104"/>
      <c r="M201" s="333"/>
      <c r="N201" s="88"/>
    </row>
    <row r="202" spans="2:14" s="82" customFormat="1" ht="17.25" customHeight="1">
      <c r="B202" s="743" t="s">
        <v>650</v>
      </c>
      <c r="C202" s="744"/>
      <c r="D202" s="219"/>
      <c r="E202" s="220"/>
      <c r="F202" s="221" t="s">
        <v>326</v>
      </c>
      <c r="G202" s="745"/>
      <c r="H202" s="745"/>
      <c r="I202" s="745"/>
      <c r="J202" s="745"/>
      <c r="K202" s="222"/>
      <c r="L202" s="223"/>
      <c r="M202" s="224"/>
      <c r="N202" s="225"/>
    </row>
    <row r="203" spans="2:14" s="82" customFormat="1" ht="27" customHeight="1">
      <c r="B203" s="218" t="s">
        <v>240</v>
      </c>
      <c r="C203" s="559"/>
      <c r="D203" s="559"/>
      <c r="E203" s="432" t="s">
        <v>202</v>
      </c>
      <c r="F203" s="547"/>
      <c r="G203" s="547"/>
      <c r="H203" s="750" t="s">
        <v>283</v>
      </c>
      <c r="I203" s="750"/>
      <c r="J203" s="430"/>
      <c r="K203" s="750" t="s">
        <v>284</v>
      </c>
      <c r="L203" s="750"/>
      <c r="M203" s="751"/>
      <c r="N203" s="752"/>
    </row>
    <row r="204" spans="2:14" s="82" customFormat="1" ht="39.75" customHeight="1">
      <c r="B204" s="753" t="s">
        <v>229</v>
      </c>
      <c r="C204" s="750"/>
      <c r="D204" s="232"/>
      <c r="E204" s="754" t="s">
        <v>280</v>
      </c>
      <c r="F204" s="754"/>
      <c r="G204" s="754"/>
      <c r="H204" s="444"/>
      <c r="I204" s="754" t="s">
        <v>281</v>
      </c>
      <c r="J204" s="754"/>
      <c r="K204" s="444"/>
      <c r="L204" s="755" t="s">
        <v>282</v>
      </c>
      <c r="M204" s="755"/>
      <c r="N204" s="502"/>
    </row>
    <row r="205" spans="2:14" s="82" customFormat="1" ht="39.75" customHeight="1">
      <c r="B205" s="327" t="s">
        <v>246</v>
      </c>
      <c r="C205" s="335"/>
      <c r="D205" s="335"/>
      <c r="E205" s="335"/>
      <c r="F205" s="335"/>
      <c r="G205" s="335"/>
      <c r="H205" s="335"/>
      <c r="I205" s="335"/>
      <c r="J205" s="335"/>
      <c r="K205" s="335"/>
      <c r="L205" s="335"/>
      <c r="M205" s="335"/>
      <c r="N205" s="336"/>
    </row>
    <row r="206" spans="2:14" s="82" customFormat="1" ht="17.25" customHeight="1">
      <c r="B206" s="331" t="s">
        <v>12</v>
      </c>
      <c r="C206" s="234"/>
      <c r="D206" s="234"/>
      <c r="E206" s="235"/>
      <c r="F206" s="235"/>
      <c r="G206" s="235"/>
      <c r="H206" s="235"/>
      <c r="I206" s="235"/>
      <c r="J206" s="235"/>
      <c r="K206" s="235"/>
      <c r="L206" s="235"/>
      <c r="M206" s="235"/>
      <c r="N206" s="236"/>
    </row>
    <row r="207" spans="2:14" s="82" customFormat="1" ht="17.25" customHeight="1">
      <c r="B207" s="118" t="s">
        <v>254</v>
      </c>
      <c r="C207" s="237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9"/>
    </row>
    <row r="208" spans="2:14" s="82" customFormat="1" ht="17.25" customHeight="1">
      <c r="B208" s="119" t="s">
        <v>199</v>
      </c>
      <c r="C208" s="234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6"/>
    </row>
    <row r="209" spans="2:14" s="82" customFormat="1" ht="17.25" customHeight="1">
      <c r="B209" s="36" t="s">
        <v>198</v>
      </c>
      <c r="C209" s="171">
        <f>IF(SUM(C206:C208)=0,"",C206-C208)</f>
      </c>
      <c r="D209" s="171">
        <f>IF(SUM(D206:D208)=0,"",D206-D208)</f>
      </c>
      <c r="E209" s="171">
        <f>IF(SUM(E206:E208)=0,"",E206-E208)</f>
      </c>
      <c r="F209" s="171">
        <f aca="true" t="shared" si="26" ref="F209:N209">IF(SUM(F206:F208)=0,"",F206-F208)</f>
      </c>
      <c r="G209" s="171">
        <f t="shared" si="26"/>
      </c>
      <c r="H209" s="171">
        <f t="shared" si="26"/>
      </c>
      <c r="I209" s="171">
        <f t="shared" si="26"/>
      </c>
      <c r="J209" s="171">
        <f t="shared" si="26"/>
      </c>
      <c r="K209" s="171">
        <f t="shared" si="26"/>
      </c>
      <c r="L209" s="171">
        <f t="shared" si="26"/>
      </c>
      <c r="M209" s="171">
        <f t="shared" si="26"/>
      </c>
      <c r="N209" s="180">
        <f t="shared" si="26"/>
      </c>
    </row>
    <row r="210" spans="2:14" s="82" customFormat="1" ht="17.25" customHeight="1">
      <c r="B210" s="118" t="s">
        <v>285</v>
      </c>
      <c r="C210" s="164">
        <f>_xlfn.IFERROR(C208/C206*100,"")</f>
      </c>
      <c r="D210" s="164">
        <f aca="true" t="shared" si="27" ref="D210:N210">_xlfn.IFERROR(D208/D206*100,"")</f>
      </c>
      <c r="E210" s="164">
        <f t="shared" si="27"/>
      </c>
      <c r="F210" s="164">
        <f t="shared" si="27"/>
      </c>
      <c r="G210" s="164">
        <f t="shared" si="27"/>
      </c>
      <c r="H210" s="164">
        <f t="shared" si="27"/>
      </c>
      <c r="I210" s="164">
        <f t="shared" si="27"/>
      </c>
      <c r="J210" s="164">
        <f t="shared" si="27"/>
      </c>
      <c r="K210" s="164">
        <f t="shared" si="27"/>
      </c>
      <c r="L210" s="164">
        <f t="shared" si="27"/>
      </c>
      <c r="M210" s="164">
        <f t="shared" si="27"/>
      </c>
      <c r="N210" s="176">
        <f t="shared" si="27"/>
      </c>
    </row>
    <row r="211" spans="2:14" s="82" customFormat="1" ht="17.25" customHeight="1">
      <c r="B211" s="685" t="s">
        <v>286</v>
      </c>
      <c r="C211" s="540" t="s">
        <v>287</v>
      </c>
      <c r="D211" s="540" t="s">
        <v>288</v>
      </c>
      <c r="E211" s="524" t="s">
        <v>252</v>
      </c>
      <c r="F211" s="524"/>
      <c r="G211" s="524"/>
      <c r="H211" s="524"/>
      <c r="I211" s="524"/>
      <c r="J211" s="524"/>
      <c r="K211" s="51"/>
      <c r="L211" s="64"/>
      <c r="M211" s="51"/>
      <c r="N211" s="108"/>
    </row>
    <row r="212" spans="2:14" s="82" customFormat="1" ht="17.25" customHeight="1">
      <c r="B212" s="685"/>
      <c r="C212" s="540"/>
      <c r="D212" s="540"/>
      <c r="E212" s="525" t="s">
        <v>624</v>
      </c>
      <c r="F212" s="527" t="s">
        <v>625</v>
      </c>
      <c r="G212" s="528"/>
      <c r="H212" s="528"/>
      <c r="I212" s="529"/>
      <c r="J212" s="520" t="s">
        <v>197</v>
      </c>
      <c r="K212" s="540" t="s">
        <v>235</v>
      </c>
      <c r="L212" s="540"/>
      <c r="M212" s="540" t="s">
        <v>110</v>
      </c>
      <c r="N212" s="577"/>
    </row>
    <row r="213" spans="2:14" s="82" customFormat="1" ht="25.5" customHeight="1">
      <c r="B213" s="685"/>
      <c r="C213" s="540"/>
      <c r="D213" s="540"/>
      <c r="E213" s="526"/>
      <c r="F213" s="80" t="s">
        <v>196</v>
      </c>
      <c r="G213" s="80" t="s">
        <v>195</v>
      </c>
      <c r="H213" s="80" t="s">
        <v>194</v>
      </c>
      <c r="I213" s="325" t="s">
        <v>14</v>
      </c>
      <c r="J213" s="520"/>
      <c r="K213" s="328" t="s">
        <v>241</v>
      </c>
      <c r="L213" s="38" t="s">
        <v>251</v>
      </c>
      <c r="M213" s="540"/>
      <c r="N213" s="577"/>
    </row>
    <row r="214" spans="2:14" s="82" customFormat="1" ht="17.25" customHeight="1" thickBot="1">
      <c r="B214" s="445"/>
      <c r="C214" s="446"/>
      <c r="D214" s="446"/>
      <c r="E214" s="249"/>
      <c r="F214" s="251"/>
      <c r="G214" s="251"/>
      <c r="H214" s="251"/>
      <c r="I214" s="252">
        <f>SUM(F214:H214)</f>
        <v>0</v>
      </c>
      <c r="J214" s="248">
        <f>E214+I214</f>
        <v>0</v>
      </c>
      <c r="K214" s="163" t="str">
        <f>_xlfn.IFERROR(J214/D204*100,"-")</f>
        <v>-</v>
      </c>
      <c r="L214" s="162" t="str">
        <f>_xlfn.IFERROR(SUMPRODUCT(C210:N210,C207:N207)/SUM(C207:N207),"-")</f>
        <v>-</v>
      </c>
      <c r="M214" s="514"/>
      <c r="N214" s="515"/>
    </row>
    <row r="215" spans="2:14" s="82" customFormat="1" ht="17.25" customHeight="1">
      <c r="B215" s="340"/>
      <c r="C215" s="341"/>
      <c r="D215" s="341"/>
      <c r="E215" s="342"/>
      <c r="F215" s="343"/>
      <c r="G215" s="343"/>
      <c r="H215" s="343"/>
      <c r="I215" s="337"/>
      <c r="J215" s="338"/>
      <c r="K215" s="339"/>
      <c r="L215" s="339"/>
      <c r="M215" s="344"/>
      <c r="N215" s="344"/>
    </row>
    <row r="216" spans="2:14" s="82" customFormat="1" ht="17.25" customHeight="1">
      <c r="B216" s="682" t="s">
        <v>696</v>
      </c>
      <c r="C216" s="682"/>
      <c r="D216" s="682"/>
      <c r="E216" s="682"/>
      <c r="F216" s="682"/>
      <c r="G216" s="682"/>
      <c r="H216" s="682"/>
      <c r="I216" s="682"/>
      <c r="J216" s="682"/>
      <c r="K216" s="682"/>
      <c r="L216" s="682"/>
      <c r="M216" s="682"/>
      <c r="N216" s="682"/>
    </row>
    <row r="217" spans="2:14" s="82" customFormat="1" ht="17.25" customHeight="1" thickBot="1">
      <c r="B217" s="332"/>
      <c r="C217" s="332"/>
      <c r="D217" s="332"/>
      <c r="E217" s="332"/>
      <c r="F217" s="141"/>
      <c r="G217" s="62"/>
      <c r="H217" s="140"/>
      <c r="I217" s="139"/>
      <c r="J217" s="69"/>
      <c r="K217" s="69"/>
      <c r="L217" s="69"/>
      <c r="M217" s="69"/>
      <c r="N217" s="29"/>
    </row>
    <row r="218" spans="2:14" s="82" customFormat="1" ht="17.25" customHeight="1">
      <c r="B218" s="743" t="s">
        <v>651</v>
      </c>
      <c r="C218" s="744"/>
      <c r="D218" s="219"/>
      <c r="E218" s="220"/>
      <c r="F218" s="221" t="s">
        <v>326</v>
      </c>
      <c r="G218" s="745"/>
      <c r="H218" s="745"/>
      <c r="I218" s="745"/>
      <c r="J218" s="745"/>
      <c r="K218" s="222"/>
      <c r="L218" s="223"/>
      <c r="M218" s="224"/>
      <c r="N218" s="225"/>
    </row>
    <row r="219" spans="2:14" s="82" customFormat="1" ht="27" customHeight="1">
      <c r="B219" s="218" t="s">
        <v>240</v>
      </c>
      <c r="C219" s="559"/>
      <c r="D219" s="559"/>
      <c r="E219" s="432" t="s">
        <v>202</v>
      </c>
      <c r="F219" s="547"/>
      <c r="G219" s="547"/>
      <c r="H219" s="750" t="s">
        <v>283</v>
      </c>
      <c r="I219" s="750"/>
      <c r="J219" s="430"/>
      <c r="K219" s="750" t="s">
        <v>284</v>
      </c>
      <c r="L219" s="750"/>
      <c r="M219" s="751"/>
      <c r="N219" s="752"/>
    </row>
    <row r="220" spans="2:14" s="82" customFormat="1" ht="39.75" customHeight="1">
      <c r="B220" s="753" t="s">
        <v>229</v>
      </c>
      <c r="C220" s="750"/>
      <c r="D220" s="232"/>
      <c r="E220" s="754" t="s">
        <v>280</v>
      </c>
      <c r="F220" s="754"/>
      <c r="G220" s="754"/>
      <c r="H220" s="444"/>
      <c r="I220" s="754" t="s">
        <v>281</v>
      </c>
      <c r="J220" s="754"/>
      <c r="K220" s="444"/>
      <c r="L220" s="755" t="s">
        <v>282</v>
      </c>
      <c r="M220" s="755"/>
      <c r="N220" s="502"/>
    </row>
    <row r="221" spans="2:14" s="82" customFormat="1" ht="39.75" customHeight="1">
      <c r="B221" s="327" t="s">
        <v>246</v>
      </c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6"/>
    </row>
    <row r="222" spans="2:14" s="82" customFormat="1" ht="17.25" customHeight="1">
      <c r="B222" s="331" t="s">
        <v>12</v>
      </c>
      <c r="C222" s="234"/>
      <c r="D222" s="234"/>
      <c r="E222" s="235"/>
      <c r="F222" s="235"/>
      <c r="G222" s="235"/>
      <c r="H222" s="235"/>
      <c r="I222" s="235"/>
      <c r="J222" s="235"/>
      <c r="K222" s="235"/>
      <c r="L222" s="235"/>
      <c r="M222" s="235"/>
      <c r="N222" s="236"/>
    </row>
    <row r="223" spans="2:14" s="82" customFormat="1" ht="17.25" customHeight="1">
      <c r="B223" s="118" t="s">
        <v>254</v>
      </c>
      <c r="C223" s="237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9"/>
    </row>
    <row r="224" spans="2:14" s="82" customFormat="1" ht="17.25" customHeight="1">
      <c r="B224" s="119" t="s">
        <v>199</v>
      </c>
      <c r="C224" s="234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6"/>
    </row>
    <row r="225" spans="2:14" s="82" customFormat="1" ht="17.25" customHeight="1">
      <c r="B225" s="36" t="s">
        <v>198</v>
      </c>
      <c r="C225" s="171">
        <f>IF(SUM(C222:C224)=0,"",C222-C224)</f>
      </c>
      <c r="D225" s="171">
        <f>IF(SUM(D222:D224)=0,"",D222-D224)</f>
      </c>
      <c r="E225" s="171">
        <f>IF(SUM(E222:E224)=0,"",E222-E224)</f>
      </c>
      <c r="F225" s="171">
        <f aca="true" t="shared" si="28" ref="F225:N225">IF(SUM(F222:F224)=0,"",F222-F224)</f>
      </c>
      <c r="G225" s="171">
        <f t="shared" si="28"/>
      </c>
      <c r="H225" s="171">
        <f t="shared" si="28"/>
      </c>
      <c r="I225" s="171">
        <f t="shared" si="28"/>
      </c>
      <c r="J225" s="171">
        <f t="shared" si="28"/>
      </c>
      <c r="K225" s="171">
        <f t="shared" si="28"/>
      </c>
      <c r="L225" s="171">
        <f t="shared" si="28"/>
      </c>
      <c r="M225" s="171">
        <f t="shared" si="28"/>
      </c>
      <c r="N225" s="180">
        <f t="shared" si="28"/>
      </c>
    </row>
    <row r="226" spans="2:14" s="82" customFormat="1" ht="17.25" customHeight="1">
      <c r="B226" s="118" t="s">
        <v>285</v>
      </c>
      <c r="C226" s="164">
        <f>_xlfn.IFERROR(C224/C222*100,"")</f>
      </c>
      <c r="D226" s="164">
        <f aca="true" t="shared" si="29" ref="D226:N226">_xlfn.IFERROR(D224/D222*100,"")</f>
      </c>
      <c r="E226" s="164">
        <f t="shared" si="29"/>
      </c>
      <c r="F226" s="164">
        <f t="shared" si="29"/>
      </c>
      <c r="G226" s="164">
        <f t="shared" si="29"/>
      </c>
      <c r="H226" s="164">
        <f t="shared" si="29"/>
      </c>
      <c r="I226" s="164">
        <f t="shared" si="29"/>
      </c>
      <c r="J226" s="164">
        <f t="shared" si="29"/>
      </c>
      <c r="K226" s="164">
        <f t="shared" si="29"/>
      </c>
      <c r="L226" s="164">
        <f t="shared" si="29"/>
      </c>
      <c r="M226" s="164">
        <f t="shared" si="29"/>
      </c>
      <c r="N226" s="176">
        <f t="shared" si="29"/>
      </c>
    </row>
    <row r="227" spans="2:14" s="82" customFormat="1" ht="17.25" customHeight="1">
      <c r="B227" s="685" t="s">
        <v>286</v>
      </c>
      <c r="C227" s="540" t="s">
        <v>287</v>
      </c>
      <c r="D227" s="540" t="s">
        <v>288</v>
      </c>
      <c r="E227" s="757" t="s">
        <v>252</v>
      </c>
      <c r="F227" s="524"/>
      <c r="G227" s="524"/>
      <c r="H227" s="524"/>
      <c r="I227" s="524"/>
      <c r="J227" s="524"/>
      <c r="K227" s="51"/>
      <c r="L227" s="64"/>
      <c r="M227" s="51"/>
      <c r="N227" s="108"/>
    </row>
    <row r="228" spans="2:14" s="82" customFormat="1" ht="17.25" customHeight="1">
      <c r="B228" s="685"/>
      <c r="C228" s="540"/>
      <c r="D228" s="756"/>
      <c r="E228" s="525" t="s">
        <v>624</v>
      </c>
      <c r="F228" s="527" t="s">
        <v>625</v>
      </c>
      <c r="G228" s="528"/>
      <c r="H228" s="528"/>
      <c r="I228" s="529"/>
      <c r="J228" s="520" t="s">
        <v>197</v>
      </c>
      <c r="K228" s="540" t="s">
        <v>235</v>
      </c>
      <c r="L228" s="540"/>
      <c r="M228" s="540" t="s">
        <v>110</v>
      </c>
      <c r="N228" s="577"/>
    </row>
    <row r="229" spans="2:14" s="82" customFormat="1" ht="25.5" customHeight="1">
      <c r="B229" s="685"/>
      <c r="C229" s="540"/>
      <c r="D229" s="756"/>
      <c r="E229" s="526"/>
      <c r="F229" s="80" t="s">
        <v>196</v>
      </c>
      <c r="G229" s="80" t="s">
        <v>195</v>
      </c>
      <c r="H229" s="80" t="s">
        <v>194</v>
      </c>
      <c r="I229" s="325" t="s">
        <v>14</v>
      </c>
      <c r="J229" s="520"/>
      <c r="K229" s="328" t="s">
        <v>241</v>
      </c>
      <c r="L229" s="38" t="s">
        <v>251</v>
      </c>
      <c r="M229" s="540"/>
      <c r="N229" s="577"/>
    </row>
    <row r="230" spans="2:14" s="82" customFormat="1" ht="17.25" customHeight="1" thickBot="1">
      <c r="B230" s="445"/>
      <c r="C230" s="446"/>
      <c r="D230" s="446"/>
      <c r="E230" s="249"/>
      <c r="F230" s="251"/>
      <c r="G230" s="251"/>
      <c r="H230" s="251"/>
      <c r="I230" s="252">
        <f>SUM(F230:H230)</f>
        <v>0</v>
      </c>
      <c r="J230" s="248">
        <f>E230+I230</f>
        <v>0</v>
      </c>
      <c r="K230" s="163" t="str">
        <f>_xlfn.IFERROR(J230/D220*100,"-")</f>
        <v>-</v>
      </c>
      <c r="L230" s="162" t="str">
        <f>_xlfn.IFERROR(SUMPRODUCT(C226:N226,C223:N223)/SUM(C223:N223),"-")</f>
        <v>-</v>
      </c>
      <c r="M230" s="514"/>
      <c r="N230" s="515"/>
    </row>
    <row r="231" spans="2:14" s="82" customFormat="1" ht="17.25" customHeight="1" thickBot="1">
      <c r="B231" s="127"/>
      <c r="C231" s="128"/>
      <c r="D231" s="128"/>
      <c r="E231" s="72"/>
      <c r="F231" s="126"/>
      <c r="G231" s="126"/>
      <c r="H231" s="126"/>
      <c r="I231" s="125"/>
      <c r="J231" s="115"/>
      <c r="K231" s="105"/>
      <c r="L231" s="104"/>
      <c r="M231" s="333"/>
      <c r="N231" s="88"/>
    </row>
    <row r="232" spans="2:14" s="82" customFormat="1" ht="17.25" customHeight="1">
      <c r="B232" s="743" t="s">
        <v>652</v>
      </c>
      <c r="C232" s="744"/>
      <c r="D232" s="219"/>
      <c r="E232" s="220"/>
      <c r="F232" s="221" t="s">
        <v>326</v>
      </c>
      <c r="G232" s="745"/>
      <c r="H232" s="745"/>
      <c r="I232" s="745"/>
      <c r="J232" s="745"/>
      <c r="K232" s="222"/>
      <c r="L232" s="223"/>
      <c r="M232" s="224"/>
      <c r="N232" s="225"/>
    </row>
    <row r="233" spans="2:14" s="82" customFormat="1" ht="27" customHeight="1">
      <c r="B233" s="218" t="s">
        <v>240</v>
      </c>
      <c r="C233" s="559"/>
      <c r="D233" s="559"/>
      <c r="E233" s="432" t="s">
        <v>202</v>
      </c>
      <c r="F233" s="547"/>
      <c r="G233" s="547"/>
      <c r="H233" s="750" t="s">
        <v>283</v>
      </c>
      <c r="I233" s="750"/>
      <c r="J233" s="430"/>
      <c r="K233" s="750" t="s">
        <v>284</v>
      </c>
      <c r="L233" s="750"/>
      <c r="M233" s="751"/>
      <c r="N233" s="752"/>
    </row>
    <row r="234" spans="2:14" s="82" customFormat="1" ht="39.75" customHeight="1">
      <c r="B234" s="753" t="s">
        <v>229</v>
      </c>
      <c r="C234" s="750"/>
      <c r="D234" s="232"/>
      <c r="E234" s="754" t="s">
        <v>280</v>
      </c>
      <c r="F234" s="754"/>
      <c r="G234" s="754"/>
      <c r="H234" s="444"/>
      <c r="I234" s="754" t="s">
        <v>281</v>
      </c>
      <c r="J234" s="754"/>
      <c r="K234" s="444"/>
      <c r="L234" s="755" t="s">
        <v>282</v>
      </c>
      <c r="M234" s="755"/>
      <c r="N234" s="502"/>
    </row>
    <row r="235" spans="2:14" s="82" customFormat="1" ht="39.75" customHeight="1">
      <c r="B235" s="327" t="s">
        <v>246</v>
      </c>
      <c r="C235" s="335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6"/>
    </row>
    <row r="236" spans="2:14" s="82" customFormat="1" ht="17.25" customHeight="1">
      <c r="B236" s="331" t="s">
        <v>12</v>
      </c>
      <c r="C236" s="234"/>
      <c r="D236" s="234"/>
      <c r="E236" s="235"/>
      <c r="F236" s="235"/>
      <c r="G236" s="235"/>
      <c r="H236" s="235"/>
      <c r="I236" s="235"/>
      <c r="J236" s="235"/>
      <c r="K236" s="235"/>
      <c r="L236" s="235"/>
      <c r="M236" s="235"/>
      <c r="N236" s="236"/>
    </row>
    <row r="237" spans="2:14" s="82" customFormat="1" ht="17.25" customHeight="1">
      <c r="B237" s="118" t="s">
        <v>254</v>
      </c>
      <c r="C237" s="237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9"/>
    </row>
    <row r="238" spans="2:14" s="82" customFormat="1" ht="17.25" customHeight="1">
      <c r="B238" s="119" t="s">
        <v>199</v>
      </c>
      <c r="C238" s="234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6"/>
    </row>
    <row r="239" spans="2:14" s="82" customFormat="1" ht="17.25" customHeight="1">
      <c r="B239" s="36" t="s">
        <v>198</v>
      </c>
      <c r="C239" s="171">
        <f>IF(SUM(C236:C238)=0,"",C236-C238)</f>
      </c>
      <c r="D239" s="171">
        <f>IF(SUM(D236:D238)=0,"",D236-D238)</f>
      </c>
      <c r="E239" s="171">
        <f>IF(SUM(E236:E238)=0,"",E236-E238)</f>
      </c>
      <c r="F239" s="171">
        <f aca="true" t="shared" si="30" ref="F239:N239">IF(SUM(F236:F238)=0,"",F236-F238)</f>
      </c>
      <c r="G239" s="171">
        <f t="shared" si="30"/>
      </c>
      <c r="H239" s="171">
        <f t="shared" si="30"/>
      </c>
      <c r="I239" s="171">
        <f t="shared" si="30"/>
      </c>
      <c r="J239" s="171">
        <f t="shared" si="30"/>
      </c>
      <c r="K239" s="171">
        <f t="shared" si="30"/>
      </c>
      <c r="L239" s="171">
        <f t="shared" si="30"/>
      </c>
      <c r="M239" s="171">
        <f t="shared" si="30"/>
      </c>
      <c r="N239" s="180">
        <f t="shared" si="30"/>
      </c>
    </row>
    <row r="240" spans="2:14" s="82" customFormat="1" ht="17.25" customHeight="1">
      <c r="B240" s="118" t="s">
        <v>285</v>
      </c>
      <c r="C240" s="164">
        <f>_xlfn.IFERROR(C238/C236*100,"")</f>
      </c>
      <c r="D240" s="164">
        <f aca="true" t="shared" si="31" ref="D240:N240">_xlfn.IFERROR(D238/D236*100,"")</f>
      </c>
      <c r="E240" s="164">
        <f t="shared" si="31"/>
      </c>
      <c r="F240" s="164">
        <f t="shared" si="31"/>
      </c>
      <c r="G240" s="164">
        <f t="shared" si="31"/>
      </c>
      <c r="H240" s="164">
        <f t="shared" si="31"/>
      </c>
      <c r="I240" s="164">
        <f t="shared" si="31"/>
      </c>
      <c r="J240" s="164">
        <f t="shared" si="31"/>
      </c>
      <c r="K240" s="164">
        <f t="shared" si="31"/>
      </c>
      <c r="L240" s="164">
        <f t="shared" si="31"/>
      </c>
      <c r="M240" s="164">
        <f t="shared" si="31"/>
      </c>
      <c r="N240" s="176">
        <f t="shared" si="31"/>
      </c>
    </row>
    <row r="241" spans="2:14" s="82" customFormat="1" ht="17.25" customHeight="1">
      <c r="B241" s="685" t="s">
        <v>286</v>
      </c>
      <c r="C241" s="540" t="s">
        <v>287</v>
      </c>
      <c r="D241" s="540" t="s">
        <v>288</v>
      </c>
      <c r="E241" s="524" t="s">
        <v>252</v>
      </c>
      <c r="F241" s="524"/>
      <c r="G241" s="524"/>
      <c r="H241" s="524"/>
      <c r="I241" s="524"/>
      <c r="J241" s="524"/>
      <c r="K241" s="51"/>
      <c r="L241" s="64"/>
      <c r="M241" s="51"/>
      <c r="N241" s="108"/>
    </row>
    <row r="242" spans="2:14" s="82" customFormat="1" ht="17.25" customHeight="1">
      <c r="B242" s="685"/>
      <c r="C242" s="540"/>
      <c r="D242" s="540"/>
      <c r="E242" s="525" t="s">
        <v>624</v>
      </c>
      <c r="F242" s="527" t="s">
        <v>625</v>
      </c>
      <c r="G242" s="528"/>
      <c r="H242" s="528"/>
      <c r="I242" s="529"/>
      <c r="J242" s="520" t="s">
        <v>197</v>
      </c>
      <c r="K242" s="540" t="s">
        <v>235</v>
      </c>
      <c r="L242" s="540"/>
      <c r="M242" s="540" t="s">
        <v>110</v>
      </c>
      <c r="N242" s="577"/>
    </row>
    <row r="243" spans="2:14" s="82" customFormat="1" ht="25.5" customHeight="1">
      <c r="B243" s="685"/>
      <c r="C243" s="540"/>
      <c r="D243" s="540"/>
      <c r="E243" s="526"/>
      <c r="F243" s="80" t="s">
        <v>196</v>
      </c>
      <c r="G243" s="80" t="s">
        <v>195</v>
      </c>
      <c r="H243" s="80" t="s">
        <v>194</v>
      </c>
      <c r="I243" s="325" t="s">
        <v>14</v>
      </c>
      <c r="J243" s="520"/>
      <c r="K243" s="328" t="s">
        <v>241</v>
      </c>
      <c r="L243" s="38" t="s">
        <v>251</v>
      </c>
      <c r="M243" s="540"/>
      <c r="N243" s="577"/>
    </row>
    <row r="244" spans="2:14" s="82" customFormat="1" ht="17.25" customHeight="1" thickBot="1">
      <c r="B244" s="445"/>
      <c r="C244" s="446"/>
      <c r="D244" s="446"/>
      <c r="E244" s="249"/>
      <c r="F244" s="251"/>
      <c r="G244" s="251"/>
      <c r="H244" s="251"/>
      <c r="I244" s="252">
        <f>SUM(F244:H244)</f>
        <v>0</v>
      </c>
      <c r="J244" s="248">
        <f>E244+I244</f>
        <v>0</v>
      </c>
      <c r="K244" s="163" t="str">
        <f>_xlfn.IFERROR(J244/D234*100,"-")</f>
        <v>-</v>
      </c>
      <c r="L244" s="162" t="str">
        <f>_xlfn.IFERROR(SUMPRODUCT(C240:N240,C237:N237)/SUM(C237:N237),"-")</f>
        <v>-</v>
      </c>
      <c r="M244" s="514"/>
      <c r="N244" s="515"/>
    </row>
    <row r="245" spans="2:14" s="82" customFormat="1" ht="17.25" customHeight="1">
      <c r="B245" s="340"/>
      <c r="C245" s="341"/>
      <c r="D245" s="341"/>
      <c r="E245" s="342"/>
      <c r="F245" s="343"/>
      <c r="G245" s="343"/>
      <c r="H245" s="343"/>
      <c r="I245" s="337"/>
      <c r="J245" s="338"/>
      <c r="K245" s="339"/>
      <c r="L245" s="339"/>
      <c r="M245" s="344"/>
      <c r="N245" s="344"/>
    </row>
    <row r="246" spans="2:14" s="82" customFormat="1" ht="17.25" customHeight="1">
      <c r="B246" s="682" t="s">
        <v>697</v>
      </c>
      <c r="C246" s="682"/>
      <c r="D246" s="682"/>
      <c r="E246" s="682"/>
      <c r="F246" s="682"/>
      <c r="G246" s="682"/>
      <c r="H246" s="682"/>
      <c r="I246" s="682"/>
      <c r="J246" s="682"/>
      <c r="K246" s="682"/>
      <c r="L246" s="682"/>
      <c r="M246" s="682"/>
      <c r="N246" s="682"/>
    </row>
    <row r="247" spans="2:14" s="82" customFormat="1" ht="17.25" customHeight="1" thickBot="1">
      <c r="B247" s="332"/>
      <c r="C247" s="332"/>
      <c r="D247" s="332"/>
      <c r="E247" s="332"/>
      <c r="F247" s="141"/>
      <c r="G247" s="62"/>
      <c r="H247" s="140"/>
      <c r="I247" s="139"/>
      <c r="J247" s="69"/>
      <c r="K247" s="69"/>
      <c r="L247" s="69"/>
      <c r="M247" s="69"/>
      <c r="N247" s="29"/>
    </row>
    <row r="248" spans="2:14" s="82" customFormat="1" ht="17.25" customHeight="1">
      <c r="B248" s="743" t="s">
        <v>653</v>
      </c>
      <c r="C248" s="744"/>
      <c r="D248" s="219"/>
      <c r="E248" s="220"/>
      <c r="F248" s="221" t="s">
        <v>326</v>
      </c>
      <c r="G248" s="745"/>
      <c r="H248" s="745"/>
      <c r="I248" s="745"/>
      <c r="J248" s="745"/>
      <c r="K248" s="222"/>
      <c r="L248" s="223"/>
      <c r="M248" s="224"/>
      <c r="N248" s="225"/>
    </row>
    <row r="249" spans="2:14" s="82" customFormat="1" ht="27" customHeight="1">
      <c r="B249" s="218" t="s">
        <v>240</v>
      </c>
      <c r="C249" s="559"/>
      <c r="D249" s="559"/>
      <c r="E249" s="432" t="s">
        <v>202</v>
      </c>
      <c r="F249" s="547"/>
      <c r="G249" s="547"/>
      <c r="H249" s="750" t="s">
        <v>283</v>
      </c>
      <c r="I249" s="750"/>
      <c r="J249" s="430"/>
      <c r="K249" s="750" t="s">
        <v>284</v>
      </c>
      <c r="L249" s="750"/>
      <c r="M249" s="751"/>
      <c r="N249" s="752"/>
    </row>
    <row r="250" spans="2:14" s="82" customFormat="1" ht="39.75" customHeight="1">
      <c r="B250" s="753" t="s">
        <v>229</v>
      </c>
      <c r="C250" s="750"/>
      <c r="D250" s="232"/>
      <c r="E250" s="754" t="s">
        <v>280</v>
      </c>
      <c r="F250" s="754"/>
      <c r="G250" s="754"/>
      <c r="H250" s="444"/>
      <c r="I250" s="754" t="s">
        <v>281</v>
      </c>
      <c r="J250" s="754"/>
      <c r="K250" s="444"/>
      <c r="L250" s="755" t="s">
        <v>282</v>
      </c>
      <c r="M250" s="755"/>
      <c r="N250" s="502"/>
    </row>
    <row r="251" spans="2:14" s="82" customFormat="1" ht="39.75" customHeight="1">
      <c r="B251" s="327" t="s">
        <v>246</v>
      </c>
      <c r="C251" s="335"/>
      <c r="D251" s="335"/>
      <c r="E251" s="335"/>
      <c r="F251" s="335"/>
      <c r="G251" s="335"/>
      <c r="H251" s="335"/>
      <c r="I251" s="335"/>
      <c r="J251" s="335"/>
      <c r="K251" s="335"/>
      <c r="L251" s="335"/>
      <c r="M251" s="335"/>
      <c r="N251" s="336"/>
    </row>
    <row r="252" spans="2:14" s="82" customFormat="1" ht="17.25" customHeight="1">
      <c r="B252" s="331" t="s">
        <v>12</v>
      </c>
      <c r="C252" s="234"/>
      <c r="D252" s="234"/>
      <c r="E252" s="235"/>
      <c r="F252" s="235"/>
      <c r="G252" s="235"/>
      <c r="H252" s="235"/>
      <c r="I252" s="235"/>
      <c r="J252" s="235"/>
      <c r="K252" s="235"/>
      <c r="L252" s="235"/>
      <c r="M252" s="235"/>
      <c r="N252" s="236"/>
    </row>
    <row r="253" spans="2:14" s="82" customFormat="1" ht="17.25" customHeight="1">
      <c r="B253" s="118" t="s">
        <v>254</v>
      </c>
      <c r="C253" s="237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9"/>
    </row>
    <row r="254" spans="2:14" s="82" customFormat="1" ht="17.25" customHeight="1">
      <c r="B254" s="119" t="s">
        <v>199</v>
      </c>
      <c r="C254" s="234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6"/>
    </row>
    <row r="255" spans="2:14" s="82" customFormat="1" ht="17.25" customHeight="1">
      <c r="B255" s="36" t="s">
        <v>198</v>
      </c>
      <c r="C255" s="171">
        <f>IF(SUM(C252:C254)=0,"",C252-C254)</f>
      </c>
      <c r="D255" s="171">
        <f>IF(SUM(D252:D254)=0,"",D252-D254)</f>
      </c>
      <c r="E255" s="171">
        <f>IF(SUM(E252:E254)=0,"",E252-E254)</f>
      </c>
      <c r="F255" s="171">
        <f aca="true" t="shared" si="32" ref="F255:N255">IF(SUM(F252:F254)=0,"",F252-F254)</f>
      </c>
      <c r="G255" s="171">
        <f t="shared" si="32"/>
      </c>
      <c r="H255" s="171">
        <f t="shared" si="32"/>
      </c>
      <c r="I255" s="171">
        <f t="shared" si="32"/>
      </c>
      <c r="J255" s="171">
        <f t="shared" si="32"/>
      </c>
      <c r="K255" s="171">
        <f t="shared" si="32"/>
      </c>
      <c r="L255" s="171">
        <f t="shared" si="32"/>
      </c>
      <c r="M255" s="171">
        <f t="shared" si="32"/>
      </c>
      <c r="N255" s="180">
        <f t="shared" si="32"/>
      </c>
    </row>
    <row r="256" spans="2:14" s="82" customFormat="1" ht="17.25" customHeight="1">
      <c r="B256" s="118" t="s">
        <v>285</v>
      </c>
      <c r="C256" s="164">
        <f>_xlfn.IFERROR(C254/C252*100,"")</f>
      </c>
      <c r="D256" s="164">
        <f aca="true" t="shared" si="33" ref="D256:N256">_xlfn.IFERROR(D254/D252*100,"")</f>
      </c>
      <c r="E256" s="164">
        <f t="shared" si="33"/>
      </c>
      <c r="F256" s="164">
        <f t="shared" si="33"/>
      </c>
      <c r="G256" s="164">
        <f t="shared" si="33"/>
      </c>
      <c r="H256" s="164">
        <f t="shared" si="33"/>
      </c>
      <c r="I256" s="164">
        <f t="shared" si="33"/>
      </c>
      <c r="J256" s="164">
        <f t="shared" si="33"/>
      </c>
      <c r="K256" s="164">
        <f t="shared" si="33"/>
      </c>
      <c r="L256" s="164">
        <f t="shared" si="33"/>
      </c>
      <c r="M256" s="164">
        <f t="shared" si="33"/>
      </c>
      <c r="N256" s="176">
        <f t="shared" si="33"/>
      </c>
    </row>
    <row r="257" spans="2:14" s="82" customFormat="1" ht="17.25" customHeight="1">
      <c r="B257" s="685" t="s">
        <v>286</v>
      </c>
      <c r="C257" s="540" t="s">
        <v>287</v>
      </c>
      <c r="D257" s="540" t="s">
        <v>288</v>
      </c>
      <c r="E257" s="757" t="s">
        <v>252</v>
      </c>
      <c r="F257" s="524"/>
      <c r="G257" s="524"/>
      <c r="H257" s="524"/>
      <c r="I257" s="524"/>
      <c r="J257" s="524"/>
      <c r="K257" s="51"/>
      <c r="L257" s="64"/>
      <c r="M257" s="51"/>
      <c r="N257" s="108"/>
    </row>
    <row r="258" spans="2:14" s="82" customFormat="1" ht="17.25" customHeight="1">
      <c r="B258" s="685"/>
      <c r="C258" s="540"/>
      <c r="D258" s="756"/>
      <c r="E258" s="525" t="s">
        <v>624</v>
      </c>
      <c r="F258" s="527" t="s">
        <v>625</v>
      </c>
      <c r="G258" s="528"/>
      <c r="H258" s="528"/>
      <c r="I258" s="529"/>
      <c r="J258" s="520" t="s">
        <v>197</v>
      </c>
      <c r="K258" s="540" t="s">
        <v>235</v>
      </c>
      <c r="L258" s="540"/>
      <c r="M258" s="540" t="s">
        <v>110</v>
      </c>
      <c r="N258" s="577"/>
    </row>
    <row r="259" spans="2:14" s="82" customFormat="1" ht="25.5" customHeight="1">
      <c r="B259" s="685"/>
      <c r="C259" s="540"/>
      <c r="D259" s="756"/>
      <c r="E259" s="526"/>
      <c r="F259" s="80" t="s">
        <v>196</v>
      </c>
      <c r="G259" s="80" t="s">
        <v>195</v>
      </c>
      <c r="H259" s="80" t="s">
        <v>194</v>
      </c>
      <c r="I259" s="325" t="s">
        <v>14</v>
      </c>
      <c r="J259" s="520"/>
      <c r="K259" s="328" t="s">
        <v>241</v>
      </c>
      <c r="L259" s="38" t="s">
        <v>251</v>
      </c>
      <c r="M259" s="540"/>
      <c r="N259" s="577"/>
    </row>
    <row r="260" spans="2:14" s="82" customFormat="1" ht="17.25" customHeight="1" thickBot="1">
      <c r="B260" s="445"/>
      <c r="C260" s="446"/>
      <c r="D260" s="446"/>
      <c r="E260" s="249"/>
      <c r="F260" s="251"/>
      <c r="G260" s="251"/>
      <c r="H260" s="251"/>
      <c r="I260" s="252">
        <f>SUM(F260:H260)</f>
        <v>0</v>
      </c>
      <c r="J260" s="248">
        <f>E260+I260</f>
        <v>0</v>
      </c>
      <c r="K260" s="163" t="str">
        <f>_xlfn.IFERROR(J260/D250*100,"-")</f>
        <v>-</v>
      </c>
      <c r="L260" s="162" t="str">
        <f>_xlfn.IFERROR(SUMPRODUCT(C256:N256,C253:N253)/SUM(C253:N253),"-")</f>
        <v>-</v>
      </c>
      <c r="M260" s="514"/>
      <c r="N260" s="515"/>
    </row>
    <row r="261" spans="2:14" s="82" customFormat="1" ht="17.25" customHeight="1" thickBot="1">
      <c r="B261" s="127"/>
      <c r="C261" s="128"/>
      <c r="D261" s="128"/>
      <c r="E261" s="72"/>
      <c r="F261" s="126"/>
      <c r="G261" s="126"/>
      <c r="H261" s="126"/>
      <c r="I261" s="125"/>
      <c r="J261" s="115"/>
      <c r="K261" s="105"/>
      <c r="L261" s="104"/>
      <c r="M261" s="333"/>
      <c r="N261" s="88"/>
    </row>
    <row r="262" spans="2:14" s="82" customFormat="1" ht="17.25" customHeight="1">
      <c r="B262" s="743" t="s">
        <v>654</v>
      </c>
      <c r="C262" s="744"/>
      <c r="D262" s="219"/>
      <c r="E262" s="220"/>
      <c r="F262" s="221" t="s">
        <v>326</v>
      </c>
      <c r="G262" s="745"/>
      <c r="H262" s="745"/>
      <c r="I262" s="745"/>
      <c r="J262" s="745"/>
      <c r="K262" s="222"/>
      <c r="L262" s="223"/>
      <c r="M262" s="224"/>
      <c r="N262" s="225"/>
    </row>
    <row r="263" spans="2:14" s="82" customFormat="1" ht="27" customHeight="1">
      <c r="B263" s="218" t="s">
        <v>240</v>
      </c>
      <c r="C263" s="559"/>
      <c r="D263" s="559"/>
      <c r="E263" s="432" t="s">
        <v>202</v>
      </c>
      <c r="F263" s="547"/>
      <c r="G263" s="547"/>
      <c r="H263" s="750" t="s">
        <v>283</v>
      </c>
      <c r="I263" s="750"/>
      <c r="J263" s="430"/>
      <c r="K263" s="750" t="s">
        <v>284</v>
      </c>
      <c r="L263" s="750"/>
      <c r="M263" s="751"/>
      <c r="N263" s="752"/>
    </row>
    <row r="264" spans="2:14" s="82" customFormat="1" ht="39.75" customHeight="1">
      <c r="B264" s="753" t="s">
        <v>229</v>
      </c>
      <c r="C264" s="750"/>
      <c r="D264" s="232"/>
      <c r="E264" s="754" t="s">
        <v>280</v>
      </c>
      <c r="F264" s="754"/>
      <c r="G264" s="754"/>
      <c r="H264" s="444"/>
      <c r="I264" s="754" t="s">
        <v>281</v>
      </c>
      <c r="J264" s="754"/>
      <c r="K264" s="444"/>
      <c r="L264" s="755" t="s">
        <v>282</v>
      </c>
      <c r="M264" s="755"/>
      <c r="N264" s="502"/>
    </row>
    <row r="265" spans="2:14" s="82" customFormat="1" ht="39.75" customHeight="1">
      <c r="B265" s="327" t="s">
        <v>246</v>
      </c>
      <c r="C265" s="335"/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6"/>
    </row>
    <row r="266" spans="2:14" s="82" customFormat="1" ht="17.25" customHeight="1">
      <c r="B266" s="331" t="s">
        <v>12</v>
      </c>
      <c r="C266" s="234"/>
      <c r="D266" s="234"/>
      <c r="E266" s="235"/>
      <c r="F266" s="235"/>
      <c r="G266" s="235"/>
      <c r="H266" s="235"/>
      <c r="I266" s="235"/>
      <c r="J266" s="235"/>
      <c r="K266" s="235"/>
      <c r="L266" s="235"/>
      <c r="M266" s="235"/>
      <c r="N266" s="236"/>
    </row>
    <row r="267" spans="2:14" s="82" customFormat="1" ht="17.25" customHeight="1">
      <c r="B267" s="118" t="s">
        <v>254</v>
      </c>
      <c r="C267" s="237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9"/>
    </row>
    <row r="268" spans="2:14" s="82" customFormat="1" ht="17.25" customHeight="1">
      <c r="B268" s="119" t="s">
        <v>199</v>
      </c>
      <c r="C268" s="234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6"/>
    </row>
    <row r="269" spans="2:14" s="82" customFormat="1" ht="17.25" customHeight="1">
      <c r="B269" s="36" t="s">
        <v>198</v>
      </c>
      <c r="C269" s="171">
        <f>IF(SUM(C266:C268)=0,"",C266-C268)</f>
      </c>
      <c r="D269" s="171">
        <f>IF(SUM(D266:D268)=0,"",D266-D268)</f>
      </c>
      <c r="E269" s="171">
        <f>IF(SUM(E266:E268)=0,"",E266-E268)</f>
      </c>
      <c r="F269" s="171">
        <f aca="true" t="shared" si="34" ref="F269:N269">IF(SUM(F266:F268)=0,"",F266-F268)</f>
      </c>
      <c r="G269" s="171">
        <f t="shared" si="34"/>
      </c>
      <c r="H269" s="171">
        <f t="shared" si="34"/>
      </c>
      <c r="I269" s="171">
        <f t="shared" si="34"/>
      </c>
      <c r="J269" s="171">
        <f t="shared" si="34"/>
      </c>
      <c r="K269" s="171">
        <f t="shared" si="34"/>
      </c>
      <c r="L269" s="171">
        <f t="shared" si="34"/>
      </c>
      <c r="M269" s="171">
        <f t="shared" si="34"/>
      </c>
      <c r="N269" s="180">
        <f t="shared" si="34"/>
      </c>
    </row>
    <row r="270" spans="2:14" s="82" customFormat="1" ht="17.25" customHeight="1">
      <c r="B270" s="118" t="s">
        <v>285</v>
      </c>
      <c r="C270" s="164">
        <f>_xlfn.IFERROR(C268/C266*100,"")</f>
      </c>
      <c r="D270" s="164">
        <f aca="true" t="shared" si="35" ref="D270:N270">_xlfn.IFERROR(D268/D266*100,"")</f>
      </c>
      <c r="E270" s="164">
        <f t="shared" si="35"/>
      </c>
      <c r="F270" s="164">
        <f t="shared" si="35"/>
      </c>
      <c r="G270" s="164">
        <f t="shared" si="35"/>
      </c>
      <c r="H270" s="164">
        <f t="shared" si="35"/>
      </c>
      <c r="I270" s="164">
        <f t="shared" si="35"/>
      </c>
      <c r="J270" s="164">
        <f t="shared" si="35"/>
      </c>
      <c r="K270" s="164">
        <f t="shared" si="35"/>
      </c>
      <c r="L270" s="164">
        <f t="shared" si="35"/>
      </c>
      <c r="M270" s="164">
        <f t="shared" si="35"/>
      </c>
      <c r="N270" s="176">
        <f t="shared" si="35"/>
      </c>
    </row>
    <row r="271" spans="2:14" s="82" customFormat="1" ht="17.25" customHeight="1">
      <c r="B271" s="685" t="s">
        <v>286</v>
      </c>
      <c r="C271" s="540" t="s">
        <v>287</v>
      </c>
      <c r="D271" s="540" t="s">
        <v>288</v>
      </c>
      <c r="E271" s="524" t="s">
        <v>252</v>
      </c>
      <c r="F271" s="524"/>
      <c r="G271" s="524"/>
      <c r="H271" s="524"/>
      <c r="I271" s="524"/>
      <c r="J271" s="524"/>
      <c r="K271" s="51"/>
      <c r="L271" s="64"/>
      <c r="M271" s="51"/>
      <c r="N271" s="108"/>
    </row>
    <row r="272" spans="2:14" s="82" customFormat="1" ht="17.25" customHeight="1">
      <c r="B272" s="685"/>
      <c r="C272" s="540"/>
      <c r="D272" s="540"/>
      <c r="E272" s="525" t="s">
        <v>624</v>
      </c>
      <c r="F272" s="527" t="s">
        <v>625</v>
      </c>
      <c r="G272" s="528"/>
      <c r="H272" s="528"/>
      <c r="I272" s="529"/>
      <c r="J272" s="520" t="s">
        <v>197</v>
      </c>
      <c r="K272" s="540" t="s">
        <v>235</v>
      </c>
      <c r="L272" s="540"/>
      <c r="M272" s="540" t="s">
        <v>110</v>
      </c>
      <c r="N272" s="577"/>
    </row>
    <row r="273" spans="2:14" s="82" customFormat="1" ht="25.5" customHeight="1">
      <c r="B273" s="685"/>
      <c r="C273" s="540"/>
      <c r="D273" s="540"/>
      <c r="E273" s="526"/>
      <c r="F273" s="80" t="s">
        <v>196</v>
      </c>
      <c r="G273" s="80" t="s">
        <v>195</v>
      </c>
      <c r="H273" s="80" t="s">
        <v>194</v>
      </c>
      <c r="I273" s="325" t="s">
        <v>14</v>
      </c>
      <c r="J273" s="520"/>
      <c r="K273" s="328" t="s">
        <v>241</v>
      </c>
      <c r="L273" s="38" t="s">
        <v>251</v>
      </c>
      <c r="M273" s="540"/>
      <c r="N273" s="577"/>
    </row>
    <row r="274" spans="2:14" s="82" customFormat="1" ht="17.25" customHeight="1" thickBot="1">
      <c r="B274" s="445"/>
      <c r="C274" s="446"/>
      <c r="D274" s="446"/>
      <c r="E274" s="249"/>
      <c r="F274" s="251"/>
      <c r="G274" s="251"/>
      <c r="H274" s="251"/>
      <c r="I274" s="252">
        <f>SUM(F274:H274)</f>
        <v>0</v>
      </c>
      <c r="J274" s="248">
        <f>E274+I274</f>
        <v>0</v>
      </c>
      <c r="K274" s="163" t="str">
        <f>_xlfn.IFERROR(J274/D264*100,"-")</f>
        <v>-</v>
      </c>
      <c r="L274" s="162" t="str">
        <f>_xlfn.IFERROR(SUMPRODUCT(C270:N270,C267:N267)/SUM(C267:N267),"-")</f>
        <v>-</v>
      </c>
      <c r="M274" s="514"/>
      <c r="N274" s="515"/>
    </row>
    <row r="275" spans="2:14" s="82" customFormat="1" ht="17.25" customHeight="1">
      <c r="B275" s="340"/>
      <c r="C275" s="341"/>
      <c r="D275" s="341"/>
      <c r="E275" s="342"/>
      <c r="F275" s="343"/>
      <c r="G275" s="343"/>
      <c r="H275" s="343"/>
      <c r="I275" s="337"/>
      <c r="J275" s="338"/>
      <c r="K275" s="339"/>
      <c r="L275" s="339"/>
      <c r="M275" s="344"/>
      <c r="N275" s="344"/>
    </row>
    <row r="276" spans="2:14" s="82" customFormat="1" ht="17.25" customHeight="1">
      <c r="B276" s="682" t="s">
        <v>698</v>
      </c>
      <c r="C276" s="682"/>
      <c r="D276" s="682"/>
      <c r="E276" s="682"/>
      <c r="F276" s="682"/>
      <c r="G276" s="682"/>
      <c r="H276" s="682"/>
      <c r="I276" s="682"/>
      <c r="J276" s="682"/>
      <c r="K276" s="682"/>
      <c r="L276" s="682"/>
      <c r="M276" s="682"/>
      <c r="N276" s="682"/>
    </row>
    <row r="277" spans="2:14" s="82" customFormat="1" ht="17.25" customHeight="1" thickBot="1">
      <c r="B277" s="332"/>
      <c r="C277" s="332"/>
      <c r="D277" s="332"/>
      <c r="E277" s="332"/>
      <c r="F277" s="141"/>
      <c r="G277" s="62"/>
      <c r="H277" s="140"/>
      <c r="I277" s="139"/>
      <c r="J277" s="69"/>
      <c r="K277" s="69"/>
      <c r="L277" s="69"/>
      <c r="M277" s="69"/>
      <c r="N277" s="29"/>
    </row>
    <row r="278" spans="2:14" s="82" customFormat="1" ht="17.25" customHeight="1">
      <c r="B278" s="743" t="s">
        <v>655</v>
      </c>
      <c r="C278" s="744"/>
      <c r="D278" s="219"/>
      <c r="E278" s="220"/>
      <c r="F278" s="221" t="s">
        <v>326</v>
      </c>
      <c r="G278" s="745"/>
      <c r="H278" s="745"/>
      <c r="I278" s="745"/>
      <c r="J278" s="745"/>
      <c r="K278" s="222"/>
      <c r="L278" s="223"/>
      <c r="M278" s="224"/>
      <c r="N278" s="225"/>
    </row>
    <row r="279" spans="2:14" s="82" customFormat="1" ht="27" customHeight="1">
      <c r="B279" s="218" t="s">
        <v>240</v>
      </c>
      <c r="C279" s="559"/>
      <c r="D279" s="559"/>
      <c r="E279" s="432" t="s">
        <v>202</v>
      </c>
      <c r="F279" s="547"/>
      <c r="G279" s="547"/>
      <c r="H279" s="750" t="s">
        <v>283</v>
      </c>
      <c r="I279" s="750"/>
      <c r="J279" s="430"/>
      <c r="K279" s="750" t="s">
        <v>284</v>
      </c>
      <c r="L279" s="750"/>
      <c r="M279" s="751"/>
      <c r="N279" s="752"/>
    </row>
    <row r="280" spans="2:14" s="82" customFormat="1" ht="39.75" customHeight="1">
      <c r="B280" s="753" t="s">
        <v>229</v>
      </c>
      <c r="C280" s="750"/>
      <c r="D280" s="232"/>
      <c r="E280" s="754" t="s">
        <v>280</v>
      </c>
      <c r="F280" s="754"/>
      <c r="G280" s="754"/>
      <c r="H280" s="444"/>
      <c r="I280" s="754" t="s">
        <v>281</v>
      </c>
      <c r="J280" s="754"/>
      <c r="K280" s="444"/>
      <c r="L280" s="755" t="s">
        <v>282</v>
      </c>
      <c r="M280" s="755"/>
      <c r="N280" s="502"/>
    </row>
    <row r="281" spans="2:14" s="82" customFormat="1" ht="39.75" customHeight="1">
      <c r="B281" s="327" t="s">
        <v>246</v>
      </c>
      <c r="C281" s="335"/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6"/>
    </row>
    <row r="282" spans="2:14" s="82" customFormat="1" ht="17.25" customHeight="1">
      <c r="B282" s="331" t="s">
        <v>12</v>
      </c>
      <c r="C282" s="234"/>
      <c r="D282" s="234"/>
      <c r="E282" s="235"/>
      <c r="F282" s="235"/>
      <c r="G282" s="235"/>
      <c r="H282" s="235"/>
      <c r="I282" s="235"/>
      <c r="J282" s="235"/>
      <c r="K282" s="235"/>
      <c r="L282" s="235"/>
      <c r="M282" s="235"/>
      <c r="N282" s="236"/>
    </row>
    <row r="283" spans="2:14" s="82" customFormat="1" ht="17.25" customHeight="1">
      <c r="B283" s="118" t="s">
        <v>254</v>
      </c>
      <c r="C283" s="237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9"/>
    </row>
    <row r="284" spans="2:14" s="82" customFormat="1" ht="17.25" customHeight="1">
      <c r="B284" s="119" t="s">
        <v>199</v>
      </c>
      <c r="C284" s="234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6"/>
    </row>
    <row r="285" spans="2:14" s="82" customFormat="1" ht="17.25" customHeight="1">
      <c r="B285" s="36" t="s">
        <v>198</v>
      </c>
      <c r="C285" s="171">
        <f>IF(SUM(C282:C284)=0,"",C282-C284)</f>
      </c>
      <c r="D285" s="171">
        <f>IF(SUM(D282:D284)=0,"",D282-D284)</f>
      </c>
      <c r="E285" s="171">
        <f>IF(SUM(E282:E284)=0,"",E282-E284)</f>
      </c>
      <c r="F285" s="171">
        <f aca="true" t="shared" si="36" ref="F285:N285">IF(SUM(F282:F284)=0,"",F282-F284)</f>
      </c>
      <c r="G285" s="171">
        <f t="shared" si="36"/>
      </c>
      <c r="H285" s="171">
        <f t="shared" si="36"/>
      </c>
      <c r="I285" s="171">
        <f t="shared" si="36"/>
      </c>
      <c r="J285" s="171">
        <f t="shared" si="36"/>
      </c>
      <c r="K285" s="171">
        <f t="shared" si="36"/>
      </c>
      <c r="L285" s="171">
        <f t="shared" si="36"/>
      </c>
      <c r="M285" s="171">
        <f t="shared" si="36"/>
      </c>
      <c r="N285" s="180">
        <f t="shared" si="36"/>
      </c>
    </row>
    <row r="286" spans="2:14" s="82" customFormat="1" ht="17.25" customHeight="1">
      <c r="B286" s="118" t="s">
        <v>285</v>
      </c>
      <c r="C286" s="164">
        <f>_xlfn.IFERROR(C284/C282*100,"")</f>
      </c>
      <c r="D286" s="164">
        <f aca="true" t="shared" si="37" ref="D286:N286">_xlfn.IFERROR(D284/D282*100,"")</f>
      </c>
      <c r="E286" s="164">
        <f t="shared" si="37"/>
      </c>
      <c r="F286" s="164">
        <f t="shared" si="37"/>
      </c>
      <c r="G286" s="164">
        <f t="shared" si="37"/>
      </c>
      <c r="H286" s="164">
        <f t="shared" si="37"/>
      </c>
      <c r="I286" s="164">
        <f t="shared" si="37"/>
      </c>
      <c r="J286" s="164">
        <f t="shared" si="37"/>
      </c>
      <c r="K286" s="164">
        <f t="shared" si="37"/>
      </c>
      <c r="L286" s="164">
        <f t="shared" si="37"/>
      </c>
      <c r="M286" s="164">
        <f t="shared" si="37"/>
      </c>
      <c r="N286" s="176">
        <f t="shared" si="37"/>
      </c>
    </row>
    <row r="287" spans="2:14" s="82" customFormat="1" ht="17.25" customHeight="1">
      <c r="B287" s="685" t="s">
        <v>286</v>
      </c>
      <c r="C287" s="540" t="s">
        <v>287</v>
      </c>
      <c r="D287" s="540" t="s">
        <v>288</v>
      </c>
      <c r="E287" s="757" t="s">
        <v>252</v>
      </c>
      <c r="F287" s="524"/>
      <c r="G287" s="524"/>
      <c r="H287" s="524"/>
      <c r="I287" s="524"/>
      <c r="J287" s="524"/>
      <c r="K287" s="51"/>
      <c r="L287" s="64"/>
      <c r="M287" s="51"/>
      <c r="N287" s="108"/>
    </row>
    <row r="288" spans="2:14" s="82" customFormat="1" ht="17.25" customHeight="1">
      <c r="B288" s="685"/>
      <c r="C288" s="540"/>
      <c r="D288" s="756"/>
      <c r="E288" s="525" t="s">
        <v>624</v>
      </c>
      <c r="F288" s="527" t="s">
        <v>625</v>
      </c>
      <c r="G288" s="528"/>
      <c r="H288" s="528"/>
      <c r="I288" s="529"/>
      <c r="J288" s="520" t="s">
        <v>197</v>
      </c>
      <c r="K288" s="540" t="s">
        <v>235</v>
      </c>
      <c r="L288" s="540"/>
      <c r="M288" s="540" t="s">
        <v>110</v>
      </c>
      <c r="N288" s="577"/>
    </row>
    <row r="289" spans="2:14" s="82" customFormat="1" ht="25.5" customHeight="1">
      <c r="B289" s="685"/>
      <c r="C289" s="540"/>
      <c r="D289" s="756"/>
      <c r="E289" s="526"/>
      <c r="F289" s="80" t="s">
        <v>196</v>
      </c>
      <c r="G289" s="80" t="s">
        <v>195</v>
      </c>
      <c r="H289" s="80" t="s">
        <v>194</v>
      </c>
      <c r="I289" s="325" t="s">
        <v>14</v>
      </c>
      <c r="J289" s="520"/>
      <c r="K289" s="328" t="s">
        <v>241</v>
      </c>
      <c r="L289" s="38" t="s">
        <v>251</v>
      </c>
      <c r="M289" s="540"/>
      <c r="N289" s="577"/>
    </row>
    <row r="290" spans="2:14" s="82" customFormat="1" ht="17.25" customHeight="1" thickBot="1">
      <c r="B290" s="445"/>
      <c r="C290" s="446"/>
      <c r="D290" s="446"/>
      <c r="E290" s="249"/>
      <c r="F290" s="251"/>
      <c r="G290" s="251"/>
      <c r="H290" s="251"/>
      <c r="I290" s="252">
        <f>SUM(F290:H290)</f>
        <v>0</v>
      </c>
      <c r="J290" s="248">
        <f>E290+I290</f>
        <v>0</v>
      </c>
      <c r="K290" s="163" t="str">
        <f>_xlfn.IFERROR(J290/D280*100,"-")</f>
        <v>-</v>
      </c>
      <c r="L290" s="162" t="str">
        <f>_xlfn.IFERROR(SUMPRODUCT(C286:N286,C283:N283)/SUM(C283:N283),"-")</f>
        <v>-</v>
      </c>
      <c r="M290" s="514"/>
      <c r="N290" s="515"/>
    </row>
    <row r="291" spans="2:14" s="82" customFormat="1" ht="17.25" customHeight="1" thickBot="1">
      <c r="B291" s="127"/>
      <c r="C291" s="128"/>
      <c r="D291" s="128"/>
      <c r="E291" s="72"/>
      <c r="F291" s="126"/>
      <c r="G291" s="126"/>
      <c r="H291" s="126"/>
      <c r="I291" s="125"/>
      <c r="J291" s="115"/>
      <c r="K291" s="105"/>
      <c r="L291" s="104"/>
      <c r="M291" s="333"/>
      <c r="N291" s="88"/>
    </row>
    <row r="292" spans="2:14" s="82" customFormat="1" ht="17.25" customHeight="1">
      <c r="B292" s="743" t="s">
        <v>656</v>
      </c>
      <c r="C292" s="744"/>
      <c r="D292" s="219"/>
      <c r="E292" s="220"/>
      <c r="F292" s="221" t="s">
        <v>326</v>
      </c>
      <c r="G292" s="745"/>
      <c r="H292" s="745"/>
      <c r="I292" s="745"/>
      <c r="J292" s="745"/>
      <c r="K292" s="222"/>
      <c r="L292" s="223"/>
      <c r="M292" s="224"/>
      <c r="N292" s="225"/>
    </row>
    <row r="293" spans="2:14" s="82" customFormat="1" ht="27" customHeight="1">
      <c r="B293" s="218" t="s">
        <v>240</v>
      </c>
      <c r="C293" s="559"/>
      <c r="D293" s="559"/>
      <c r="E293" s="432" t="s">
        <v>202</v>
      </c>
      <c r="F293" s="547"/>
      <c r="G293" s="547"/>
      <c r="H293" s="750" t="s">
        <v>283</v>
      </c>
      <c r="I293" s="750"/>
      <c r="J293" s="430"/>
      <c r="K293" s="750" t="s">
        <v>284</v>
      </c>
      <c r="L293" s="750"/>
      <c r="M293" s="751"/>
      <c r="N293" s="752"/>
    </row>
    <row r="294" spans="2:14" s="82" customFormat="1" ht="39.75" customHeight="1">
      <c r="B294" s="753" t="s">
        <v>229</v>
      </c>
      <c r="C294" s="750"/>
      <c r="D294" s="232"/>
      <c r="E294" s="754" t="s">
        <v>280</v>
      </c>
      <c r="F294" s="754"/>
      <c r="G294" s="754"/>
      <c r="H294" s="444"/>
      <c r="I294" s="754" t="s">
        <v>281</v>
      </c>
      <c r="J294" s="754"/>
      <c r="K294" s="444"/>
      <c r="L294" s="755" t="s">
        <v>282</v>
      </c>
      <c r="M294" s="755"/>
      <c r="N294" s="502"/>
    </row>
    <row r="295" spans="2:14" s="82" customFormat="1" ht="39.75" customHeight="1">
      <c r="B295" s="327" t="s">
        <v>246</v>
      </c>
      <c r="C295" s="335"/>
      <c r="D295" s="335"/>
      <c r="E295" s="335"/>
      <c r="F295" s="335"/>
      <c r="G295" s="335"/>
      <c r="H295" s="335"/>
      <c r="I295" s="335"/>
      <c r="J295" s="335"/>
      <c r="K295" s="335"/>
      <c r="L295" s="335"/>
      <c r="M295" s="335"/>
      <c r="N295" s="336"/>
    </row>
    <row r="296" spans="2:14" s="82" customFormat="1" ht="17.25" customHeight="1">
      <c r="B296" s="331" t="s">
        <v>12</v>
      </c>
      <c r="C296" s="234"/>
      <c r="D296" s="234"/>
      <c r="E296" s="235"/>
      <c r="F296" s="235"/>
      <c r="G296" s="235"/>
      <c r="H296" s="235"/>
      <c r="I296" s="235"/>
      <c r="J296" s="235"/>
      <c r="K296" s="235"/>
      <c r="L296" s="235"/>
      <c r="M296" s="235"/>
      <c r="N296" s="236"/>
    </row>
    <row r="297" spans="2:14" s="82" customFormat="1" ht="17.25" customHeight="1">
      <c r="B297" s="118" t="s">
        <v>254</v>
      </c>
      <c r="C297" s="237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9"/>
    </row>
    <row r="298" spans="2:14" s="82" customFormat="1" ht="17.25" customHeight="1">
      <c r="B298" s="119" t="s">
        <v>199</v>
      </c>
      <c r="C298" s="234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6"/>
    </row>
    <row r="299" spans="2:14" s="82" customFormat="1" ht="17.25" customHeight="1">
      <c r="B299" s="36" t="s">
        <v>198</v>
      </c>
      <c r="C299" s="171">
        <f>IF(SUM(C296:C298)=0,"",C296-C298)</f>
      </c>
      <c r="D299" s="171">
        <f>IF(SUM(D296:D298)=0,"",D296-D298)</f>
      </c>
      <c r="E299" s="171">
        <f>IF(SUM(E296:E298)=0,"",E296-E298)</f>
      </c>
      <c r="F299" s="171">
        <f aca="true" t="shared" si="38" ref="F299:N299">IF(SUM(F296:F298)=0,"",F296-F298)</f>
      </c>
      <c r="G299" s="171">
        <f t="shared" si="38"/>
      </c>
      <c r="H299" s="171">
        <f t="shared" si="38"/>
      </c>
      <c r="I299" s="171">
        <f t="shared" si="38"/>
      </c>
      <c r="J299" s="171">
        <f t="shared" si="38"/>
      </c>
      <c r="K299" s="171">
        <f t="shared" si="38"/>
      </c>
      <c r="L299" s="171">
        <f t="shared" si="38"/>
      </c>
      <c r="M299" s="171">
        <f t="shared" si="38"/>
      </c>
      <c r="N299" s="180">
        <f t="shared" si="38"/>
      </c>
    </row>
    <row r="300" spans="2:14" s="82" customFormat="1" ht="17.25" customHeight="1">
      <c r="B300" s="118" t="s">
        <v>285</v>
      </c>
      <c r="C300" s="164">
        <f>_xlfn.IFERROR(C298/C296*100,"")</f>
      </c>
      <c r="D300" s="164">
        <f aca="true" t="shared" si="39" ref="D300:N300">_xlfn.IFERROR(D298/D296*100,"")</f>
      </c>
      <c r="E300" s="164">
        <f t="shared" si="39"/>
      </c>
      <c r="F300" s="164">
        <f t="shared" si="39"/>
      </c>
      <c r="G300" s="164">
        <f t="shared" si="39"/>
      </c>
      <c r="H300" s="164">
        <f t="shared" si="39"/>
      </c>
      <c r="I300" s="164">
        <f t="shared" si="39"/>
      </c>
      <c r="J300" s="164">
        <f t="shared" si="39"/>
      </c>
      <c r="K300" s="164">
        <f t="shared" si="39"/>
      </c>
      <c r="L300" s="164">
        <f t="shared" si="39"/>
      </c>
      <c r="M300" s="164">
        <f t="shared" si="39"/>
      </c>
      <c r="N300" s="176">
        <f t="shared" si="39"/>
      </c>
    </row>
    <row r="301" spans="2:14" s="82" customFormat="1" ht="17.25" customHeight="1">
      <c r="B301" s="685" t="s">
        <v>286</v>
      </c>
      <c r="C301" s="540" t="s">
        <v>287</v>
      </c>
      <c r="D301" s="540" t="s">
        <v>288</v>
      </c>
      <c r="E301" s="524" t="s">
        <v>252</v>
      </c>
      <c r="F301" s="524"/>
      <c r="G301" s="524"/>
      <c r="H301" s="524"/>
      <c r="I301" s="524"/>
      <c r="J301" s="524"/>
      <c r="K301" s="51"/>
      <c r="L301" s="64"/>
      <c r="M301" s="51"/>
      <c r="N301" s="108"/>
    </row>
    <row r="302" spans="2:14" s="82" customFormat="1" ht="17.25" customHeight="1">
      <c r="B302" s="685"/>
      <c r="C302" s="540"/>
      <c r="D302" s="540"/>
      <c r="E302" s="525" t="s">
        <v>624</v>
      </c>
      <c r="F302" s="527" t="s">
        <v>625</v>
      </c>
      <c r="G302" s="528"/>
      <c r="H302" s="528"/>
      <c r="I302" s="529"/>
      <c r="J302" s="520" t="s">
        <v>197</v>
      </c>
      <c r="K302" s="540" t="s">
        <v>235</v>
      </c>
      <c r="L302" s="540"/>
      <c r="M302" s="540" t="s">
        <v>110</v>
      </c>
      <c r="N302" s="577"/>
    </row>
    <row r="303" spans="2:14" s="82" customFormat="1" ht="25.5" customHeight="1">
      <c r="B303" s="685"/>
      <c r="C303" s="540"/>
      <c r="D303" s="540"/>
      <c r="E303" s="526"/>
      <c r="F303" s="80" t="s">
        <v>196</v>
      </c>
      <c r="G303" s="80" t="s">
        <v>195</v>
      </c>
      <c r="H303" s="80" t="s">
        <v>194</v>
      </c>
      <c r="I303" s="325" t="s">
        <v>14</v>
      </c>
      <c r="J303" s="520"/>
      <c r="K303" s="328" t="s">
        <v>241</v>
      </c>
      <c r="L303" s="38" t="s">
        <v>251</v>
      </c>
      <c r="M303" s="540"/>
      <c r="N303" s="577"/>
    </row>
    <row r="304" spans="2:14" s="82" customFormat="1" ht="17.25" customHeight="1" thickBot="1">
      <c r="B304" s="445"/>
      <c r="C304" s="446"/>
      <c r="D304" s="446"/>
      <c r="E304" s="249"/>
      <c r="F304" s="251"/>
      <c r="G304" s="251"/>
      <c r="H304" s="251"/>
      <c r="I304" s="252">
        <f>SUM(F304:H304)</f>
        <v>0</v>
      </c>
      <c r="J304" s="248">
        <f>E304+I304</f>
        <v>0</v>
      </c>
      <c r="K304" s="163" t="str">
        <f>_xlfn.IFERROR(J304/D294*100,"-")</f>
        <v>-</v>
      </c>
      <c r="L304" s="162" t="str">
        <f>_xlfn.IFERROR(SUMPRODUCT(C300:N300,C297:N297)/SUM(C297:N297),"-")</f>
        <v>-</v>
      </c>
      <c r="M304" s="514"/>
      <c r="N304" s="515"/>
    </row>
    <row r="305" spans="2:14" s="394" customFormat="1" ht="17.25" customHeight="1" thickBot="1">
      <c r="B305" s="376"/>
      <c r="C305" s="377"/>
      <c r="D305" s="377"/>
      <c r="E305" s="378"/>
      <c r="F305" s="379"/>
      <c r="G305" s="379"/>
      <c r="H305" s="379"/>
      <c r="I305" s="379"/>
      <c r="J305" s="380"/>
      <c r="K305" s="381"/>
      <c r="L305" s="381"/>
      <c r="M305" s="382"/>
      <c r="N305" s="382"/>
    </row>
    <row r="306" spans="2:14" s="394" customFormat="1" ht="17.25" customHeight="1">
      <c r="B306" s="747" t="s">
        <v>702</v>
      </c>
      <c r="C306" s="748"/>
      <c r="D306" s="395"/>
      <c r="E306" s="396"/>
      <c r="F306" s="397"/>
      <c r="G306" s="749"/>
      <c r="H306" s="749"/>
      <c r="I306" s="749"/>
      <c r="J306" s="749"/>
      <c r="K306" s="398"/>
      <c r="L306" s="398"/>
      <c r="M306" s="399"/>
      <c r="N306" s="400"/>
    </row>
    <row r="307" spans="2:14" s="394" customFormat="1" ht="17.25" customHeight="1">
      <c r="B307" s="733" t="s">
        <v>286</v>
      </c>
      <c r="C307" s="734" t="s">
        <v>287</v>
      </c>
      <c r="D307" s="734" t="s">
        <v>288</v>
      </c>
      <c r="E307" s="735" t="s">
        <v>252</v>
      </c>
      <c r="F307" s="735"/>
      <c r="G307" s="735"/>
      <c r="H307" s="735"/>
      <c r="I307" s="735"/>
      <c r="J307" s="735"/>
      <c r="K307" s="401"/>
      <c r="L307" s="402"/>
      <c r="M307" s="401"/>
      <c r="N307" s="403"/>
    </row>
    <row r="308" spans="2:14" s="394" customFormat="1" ht="17.25" customHeight="1">
      <c r="B308" s="733"/>
      <c r="C308" s="734"/>
      <c r="D308" s="734"/>
      <c r="E308" s="736" t="s">
        <v>624</v>
      </c>
      <c r="F308" s="738" t="s">
        <v>625</v>
      </c>
      <c r="G308" s="739"/>
      <c r="H308" s="739"/>
      <c r="I308" s="740"/>
      <c r="J308" s="741" t="s">
        <v>197</v>
      </c>
      <c r="K308" s="734" t="s">
        <v>235</v>
      </c>
      <c r="L308" s="734"/>
      <c r="M308" s="734" t="s">
        <v>110</v>
      </c>
      <c r="N308" s="742"/>
    </row>
    <row r="309" spans="2:14" s="394" customFormat="1" ht="25.5" customHeight="1">
      <c r="B309" s="733"/>
      <c r="C309" s="734"/>
      <c r="D309" s="734"/>
      <c r="E309" s="737"/>
      <c r="F309" s="404" t="s">
        <v>196</v>
      </c>
      <c r="G309" s="404" t="s">
        <v>195</v>
      </c>
      <c r="H309" s="404" t="s">
        <v>194</v>
      </c>
      <c r="I309" s="405" t="s">
        <v>14</v>
      </c>
      <c r="J309" s="741"/>
      <c r="K309" s="406" t="s">
        <v>241</v>
      </c>
      <c r="L309" s="407" t="s">
        <v>251</v>
      </c>
      <c r="M309" s="734"/>
      <c r="N309" s="742"/>
    </row>
    <row r="310" spans="2:14" s="394" customFormat="1" ht="17.25" customHeight="1" thickBot="1">
      <c r="B310" s="447" t="str">
        <f>'A Engineer'!M56</f>
        <v>-</v>
      </c>
      <c r="C310" s="448"/>
      <c r="D310" s="449" t="str">
        <f>'A Engineer'!N56</f>
        <v>-</v>
      </c>
      <c r="E310" s="408">
        <f>E20+E34+E50+E64+E80+E94+E110+E124+E140+E154+E170+E184+E200+E214+E230+E244+E260+E274+E290+E304</f>
        <v>0</v>
      </c>
      <c r="F310" s="408">
        <f>F20+F34+F50+F64+F80+F94+F110+F124+F140+F154+F170+F184+F200+F214+F230+F244+F260+F274+F290+F304</f>
        <v>0</v>
      </c>
      <c r="G310" s="408">
        <f>G20+G34+G50+G64+G80+G94+G110+G124+G140+G154+G170+G184+G200+G214+G230+G244+G260+G274+G290+G304</f>
        <v>0</v>
      </c>
      <c r="H310" s="408">
        <f>H20+H34+H50+H64+H80+H94+H110+H124+H140+H154+H170+H184+H200+H214+H230+H244+H260+H274+H290+H304</f>
        <v>0</v>
      </c>
      <c r="I310" s="409">
        <f>SUM(F310:H310)</f>
        <v>0</v>
      </c>
      <c r="J310" s="410">
        <f>E310+I310</f>
        <v>0</v>
      </c>
      <c r="K310" s="411" t="str">
        <f>'A Engineer'!K56</f>
        <v>-</v>
      </c>
      <c r="L310" s="411" t="str">
        <f>'A Engineer'!L56</f>
        <v>-</v>
      </c>
      <c r="M310" s="514"/>
      <c r="N310" s="515"/>
    </row>
    <row r="311" spans="12:14" s="412" customFormat="1" ht="17.25" customHeight="1">
      <c r="L311" s="413"/>
      <c r="N311" s="413"/>
    </row>
  </sheetData>
  <sheetProtection password="BB8A" sheet="1" objects="1" scenarios="1"/>
  <mergeCells count="447">
    <mergeCell ref="J302:J303"/>
    <mergeCell ref="K302:L302"/>
    <mergeCell ref="M302:N303"/>
    <mergeCell ref="M304:N304"/>
    <mergeCell ref="B294:C294"/>
    <mergeCell ref="E294:G294"/>
    <mergeCell ref="I294:J294"/>
    <mergeCell ref="L294:M294"/>
    <mergeCell ref="B301:B303"/>
    <mergeCell ref="C301:C303"/>
    <mergeCell ref="D301:D303"/>
    <mergeCell ref="E301:J301"/>
    <mergeCell ref="E302:E303"/>
    <mergeCell ref="F302:I302"/>
    <mergeCell ref="K288:L288"/>
    <mergeCell ref="M288:N289"/>
    <mergeCell ref="M290:N290"/>
    <mergeCell ref="B292:C292"/>
    <mergeCell ref="G292:J292"/>
    <mergeCell ref="C293:D293"/>
    <mergeCell ref="F293:G293"/>
    <mergeCell ref="H293:I293"/>
    <mergeCell ref="K293:L293"/>
    <mergeCell ref="M293:N293"/>
    <mergeCell ref="B287:B289"/>
    <mergeCell ref="C287:C289"/>
    <mergeCell ref="D287:D289"/>
    <mergeCell ref="E287:J287"/>
    <mergeCell ref="E288:E289"/>
    <mergeCell ref="F288:I288"/>
    <mergeCell ref="J288:J289"/>
    <mergeCell ref="C279:D279"/>
    <mergeCell ref="F279:G279"/>
    <mergeCell ref="H279:I279"/>
    <mergeCell ref="K279:L279"/>
    <mergeCell ref="M279:N279"/>
    <mergeCell ref="B280:C280"/>
    <mergeCell ref="E280:G280"/>
    <mergeCell ref="I280:J280"/>
    <mergeCell ref="L280:M280"/>
    <mergeCell ref="K272:L272"/>
    <mergeCell ref="M272:N273"/>
    <mergeCell ref="M274:N274"/>
    <mergeCell ref="B276:N276"/>
    <mergeCell ref="B278:C278"/>
    <mergeCell ref="G278:J278"/>
    <mergeCell ref="B271:B273"/>
    <mergeCell ref="C271:C273"/>
    <mergeCell ref="D271:D273"/>
    <mergeCell ref="E271:J271"/>
    <mergeCell ref="E272:E273"/>
    <mergeCell ref="F272:I272"/>
    <mergeCell ref="J272:J273"/>
    <mergeCell ref="C263:D263"/>
    <mergeCell ref="F263:G263"/>
    <mergeCell ref="H263:I263"/>
    <mergeCell ref="K263:L263"/>
    <mergeCell ref="M263:N263"/>
    <mergeCell ref="B264:C264"/>
    <mergeCell ref="E264:G264"/>
    <mergeCell ref="I264:J264"/>
    <mergeCell ref="L264:M264"/>
    <mergeCell ref="J258:J259"/>
    <mergeCell ref="K258:L258"/>
    <mergeCell ref="M258:N259"/>
    <mergeCell ref="M260:N260"/>
    <mergeCell ref="B262:C262"/>
    <mergeCell ref="G262:J262"/>
    <mergeCell ref="B250:C250"/>
    <mergeCell ref="E250:G250"/>
    <mergeCell ref="I250:J250"/>
    <mergeCell ref="L250:M250"/>
    <mergeCell ref="B257:B259"/>
    <mergeCell ref="C257:C259"/>
    <mergeCell ref="D257:D259"/>
    <mergeCell ref="E257:J257"/>
    <mergeCell ref="E258:E259"/>
    <mergeCell ref="F258:I258"/>
    <mergeCell ref="K242:L242"/>
    <mergeCell ref="M242:N243"/>
    <mergeCell ref="B246:N246"/>
    <mergeCell ref="B248:C248"/>
    <mergeCell ref="G248:J248"/>
    <mergeCell ref="C249:D249"/>
    <mergeCell ref="F249:G249"/>
    <mergeCell ref="H249:I249"/>
    <mergeCell ref="K249:L249"/>
    <mergeCell ref="M249:N249"/>
    <mergeCell ref="B241:B243"/>
    <mergeCell ref="C241:C243"/>
    <mergeCell ref="D241:D243"/>
    <mergeCell ref="E241:J241"/>
    <mergeCell ref="E242:E243"/>
    <mergeCell ref="F242:I242"/>
    <mergeCell ref="J242:J243"/>
    <mergeCell ref="M244:N244"/>
    <mergeCell ref="B232:C232"/>
    <mergeCell ref="G232:J232"/>
    <mergeCell ref="C233:D233"/>
    <mergeCell ref="H233:I233"/>
    <mergeCell ref="K233:L233"/>
    <mergeCell ref="B234:C234"/>
    <mergeCell ref="E234:G234"/>
    <mergeCell ref="I234:J234"/>
    <mergeCell ref="L234:M234"/>
    <mergeCell ref="E227:J227"/>
    <mergeCell ref="E228:E229"/>
    <mergeCell ref="F228:I228"/>
    <mergeCell ref="J228:J229"/>
    <mergeCell ref="K228:L228"/>
    <mergeCell ref="M228:N229"/>
    <mergeCell ref="K219:L219"/>
    <mergeCell ref="M219:N219"/>
    <mergeCell ref="B220:C220"/>
    <mergeCell ref="E220:G220"/>
    <mergeCell ref="I220:J220"/>
    <mergeCell ref="L220:M220"/>
    <mergeCell ref="E204:G204"/>
    <mergeCell ref="I204:J204"/>
    <mergeCell ref="L204:M204"/>
    <mergeCell ref="B211:B213"/>
    <mergeCell ref="C211:C213"/>
    <mergeCell ref="D211:D213"/>
    <mergeCell ref="E211:J211"/>
    <mergeCell ref="E212:E213"/>
    <mergeCell ref="F212:I212"/>
    <mergeCell ref="J212:J213"/>
    <mergeCell ref="G202:J202"/>
    <mergeCell ref="C203:D203"/>
    <mergeCell ref="F203:G203"/>
    <mergeCell ref="H203:I203"/>
    <mergeCell ref="K203:L203"/>
    <mergeCell ref="M203:N203"/>
    <mergeCell ref="B190:C190"/>
    <mergeCell ref="E190:G190"/>
    <mergeCell ref="I190:J190"/>
    <mergeCell ref="L190:M190"/>
    <mergeCell ref="B197:B199"/>
    <mergeCell ref="C197:C199"/>
    <mergeCell ref="D197:D199"/>
    <mergeCell ref="E197:J197"/>
    <mergeCell ref="E198:E199"/>
    <mergeCell ref="F198:I198"/>
    <mergeCell ref="K198:L198"/>
    <mergeCell ref="M198:N199"/>
    <mergeCell ref="M200:N200"/>
    <mergeCell ref="B188:C188"/>
    <mergeCell ref="G188:J188"/>
    <mergeCell ref="C189:D189"/>
    <mergeCell ref="F189:G189"/>
    <mergeCell ref="K189:L189"/>
    <mergeCell ref="M189:N189"/>
    <mergeCell ref="B181:B183"/>
    <mergeCell ref="C181:C183"/>
    <mergeCell ref="D181:D183"/>
    <mergeCell ref="E181:J181"/>
    <mergeCell ref="E182:E183"/>
    <mergeCell ref="F182:I182"/>
    <mergeCell ref="J182:J183"/>
    <mergeCell ref="H189:I189"/>
    <mergeCell ref="B186:N186"/>
    <mergeCell ref="M184:N184"/>
    <mergeCell ref="K182:L182"/>
    <mergeCell ref="M182:N183"/>
    <mergeCell ref="H173:I173"/>
    <mergeCell ref="K173:L173"/>
    <mergeCell ref="M173:N173"/>
    <mergeCell ref="B174:C174"/>
    <mergeCell ref="E174:G174"/>
    <mergeCell ref="I174:J174"/>
    <mergeCell ref="L174:M174"/>
    <mergeCell ref="L160:M160"/>
    <mergeCell ref="B167:B169"/>
    <mergeCell ref="C167:C169"/>
    <mergeCell ref="D167:D169"/>
    <mergeCell ref="E167:J167"/>
    <mergeCell ref="E168:E169"/>
    <mergeCell ref="F168:I168"/>
    <mergeCell ref="J168:J169"/>
    <mergeCell ref="K168:L168"/>
    <mergeCell ref="M168:N169"/>
    <mergeCell ref="F173:G173"/>
    <mergeCell ref="M170:N170"/>
    <mergeCell ref="B172:C172"/>
    <mergeCell ref="G172:J172"/>
    <mergeCell ref="C173:D173"/>
    <mergeCell ref="B160:C160"/>
    <mergeCell ref="E160:G160"/>
    <mergeCell ref="M154:N154"/>
    <mergeCell ref="B156:N156"/>
    <mergeCell ref="B158:C158"/>
    <mergeCell ref="G158:J158"/>
    <mergeCell ref="C159:D159"/>
    <mergeCell ref="F159:G159"/>
    <mergeCell ref="H159:I159"/>
    <mergeCell ref="K159:L159"/>
    <mergeCell ref="M159:N159"/>
    <mergeCell ref="E144:G144"/>
    <mergeCell ref="I144:J144"/>
    <mergeCell ref="L144:M144"/>
    <mergeCell ref="B151:B153"/>
    <mergeCell ref="C151:C153"/>
    <mergeCell ref="D151:D153"/>
    <mergeCell ref="E151:J151"/>
    <mergeCell ref="E152:E153"/>
    <mergeCell ref="F152:I152"/>
    <mergeCell ref="J152:J153"/>
    <mergeCell ref="H143:I143"/>
    <mergeCell ref="K143:L143"/>
    <mergeCell ref="M143:N143"/>
    <mergeCell ref="L130:M130"/>
    <mergeCell ref="B137:B139"/>
    <mergeCell ref="C137:C139"/>
    <mergeCell ref="D137:D139"/>
    <mergeCell ref="E137:J137"/>
    <mergeCell ref="E138:E139"/>
    <mergeCell ref="F138:I138"/>
    <mergeCell ref="J138:J139"/>
    <mergeCell ref="K138:L138"/>
    <mergeCell ref="M138:N139"/>
    <mergeCell ref="B114:C114"/>
    <mergeCell ref="E114:G114"/>
    <mergeCell ref="I114:J114"/>
    <mergeCell ref="L114:M114"/>
    <mergeCell ref="B121:B123"/>
    <mergeCell ref="C121:C123"/>
    <mergeCell ref="D121:D123"/>
    <mergeCell ref="E121:J121"/>
    <mergeCell ref="E122:E123"/>
    <mergeCell ref="F122:I122"/>
    <mergeCell ref="M110:N110"/>
    <mergeCell ref="B112:C112"/>
    <mergeCell ref="G112:J112"/>
    <mergeCell ref="C113:D113"/>
    <mergeCell ref="F113:G113"/>
    <mergeCell ref="H113:I113"/>
    <mergeCell ref="K113:L113"/>
    <mergeCell ref="M113:N113"/>
    <mergeCell ref="B100:C100"/>
    <mergeCell ref="E100:G100"/>
    <mergeCell ref="I100:J100"/>
    <mergeCell ref="L100:M100"/>
    <mergeCell ref="B107:B109"/>
    <mergeCell ref="C107:C109"/>
    <mergeCell ref="D107:D109"/>
    <mergeCell ref="E107:J107"/>
    <mergeCell ref="E108:E109"/>
    <mergeCell ref="F108:I108"/>
    <mergeCell ref="J108:J109"/>
    <mergeCell ref="K108:L108"/>
    <mergeCell ref="M108:N109"/>
    <mergeCell ref="G98:J98"/>
    <mergeCell ref="H99:I99"/>
    <mergeCell ref="K99:L99"/>
    <mergeCell ref="M80:N80"/>
    <mergeCell ref="B82:C82"/>
    <mergeCell ref="G82:J82"/>
    <mergeCell ref="C83:D83"/>
    <mergeCell ref="F83:G83"/>
    <mergeCell ref="H83:I83"/>
    <mergeCell ref="K83:L83"/>
    <mergeCell ref="M83:N83"/>
    <mergeCell ref="K92:L92"/>
    <mergeCell ref="M92:N93"/>
    <mergeCell ref="M94:N94"/>
    <mergeCell ref="B96:N96"/>
    <mergeCell ref="B98:C98"/>
    <mergeCell ref="C99:D99"/>
    <mergeCell ref="F99:G99"/>
    <mergeCell ref="M99:N99"/>
    <mergeCell ref="B91:B93"/>
    <mergeCell ref="C91:C93"/>
    <mergeCell ref="D91:D93"/>
    <mergeCell ref="E91:J91"/>
    <mergeCell ref="E92:E93"/>
    <mergeCell ref="K78:L78"/>
    <mergeCell ref="M78:N79"/>
    <mergeCell ref="K69:L69"/>
    <mergeCell ref="M69:N69"/>
    <mergeCell ref="B70:C70"/>
    <mergeCell ref="E70:G70"/>
    <mergeCell ref="I70:J70"/>
    <mergeCell ref="L70:M70"/>
    <mergeCell ref="B84:C84"/>
    <mergeCell ref="E84:G84"/>
    <mergeCell ref="I84:J84"/>
    <mergeCell ref="L84:M84"/>
    <mergeCell ref="B66:N66"/>
    <mergeCell ref="B68:C68"/>
    <mergeCell ref="G68:J68"/>
    <mergeCell ref="C69:D69"/>
    <mergeCell ref="F69:G69"/>
    <mergeCell ref="H69:I69"/>
    <mergeCell ref="F233:G233"/>
    <mergeCell ref="M233:N233"/>
    <mergeCell ref="M230:N230"/>
    <mergeCell ref="B227:B229"/>
    <mergeCell ref="C227:C229"/>
    <mergeCell ref="D227:D229"/>
    <mergeCell ref="B218:C218"/>
    <mergeCell ref="G218:J218"/>
    <mergeCell ref="C219:D219"/>
    <mergeCell ref="F219:G219"/>
    <mergeCell ref="H219:I219"/>
    <mergeCell ref="B216:N216"/>
    <mergeCell ref="K212:L212"/>
    <mergeCell ref="M212:N213"/>
    <mergeCell ref="M214:N214"/>
    <mergeCell ref="B202:C202"/>
    <mergeCell ref="B204:C204"/>
    <mergeCell ref="J198:J199"/>
    <mergeCell ref="I160:J160"/>
    <mergeCell ref="K152:L152"/>
    <mergeCell ref="M152:N153"/>
    <mergeCell ref="B144:C144"/>
    <mergeCell ref="E130:G130"/>
    <mergeCell ref="I130:J130"/>
    <mergeCell ref="B130:C130"/>
    <mergeCell ref="J122:J123"/>
    <mergeCell ref="K122:L122"/>
    <mergeCell ref="M122:N123"/>
    <mergeCell ref="M124:N124"/>
    <mergeCell ref="B126:N126"/>
    <mergeCell ref="B128:C128"/>
    <mergeCell ref="G128:J128"/>
    <mergeCell ref="C129:D129"/>
    <mergeCell ref="F129:G129"/>
    <mergeCell ref="H129:I129"/>
    <mergeCell ref="K129:L129"/>
    <mergeCell ref="M129:N129"/>
    <mergeCell ref="M140:N140"/>
    <mergeCell ref="B142:C142"/>
    <mergeCell ref="G142:J142"/>
    <mergeCell ref="C143:D143"/>
    <mergeCell ref="F143:G143"/>
    <mergeCell ref="F92:I92"/>
    <mergeCell ref="J92:J93"/>
    <mergeCell ref="B77:B79"/>
    <mergeCell ref="C77:C79"/>
    <mergeCell ref="D77:D79"/>
    <mergeCell ref="E77:J77"/>
    <mergeCell ref="E78:E79"/>
    <mergeCell ref="F78:I78"/>
    <mergeCell ref="J78:J79"/>
    <mergeCell ref="J62:J63"/>
    <mergeCell ref="K62:L62"/>
    <mergeCell ref="M62:N63"/>
    <mergeCell ref="M64:N64"/>
    <mergeCell ref="B54:C54"/>
    <mergeCell ref="E54:G54"/>
    <mergeCell ref="I54:J54"/>
    <mergeCell ref="L54:M54"/>
    <mergeCell ref="B61:B63"/>
    <mergeCell ref="C61:C63"/>
    <mergeCell ref="D61:D63"/>
    <mergeCell ref="E61:J61"/>
    <mergeCell ref="E62:E63"/>
    <mergeCell ref="F62:I62"/>
    <mergeCell ref="K48:L48"/>
    <mergeCell ref="M48:N49"/>
    <mergeCell ref="M50:N50"/>
    <mergeCell ref="B52:C52"/>
    <mergeCell ref="G52:J52"/>
    <mergeCell ref="C53:D53"/>
    <mergeCell ref="F53:G53"/>
    <mergeCell ref="H53:I53"/>
    <mergeCell ref="K53:L53"/>
    <mergeCell ref="M53:N53"/>
    <mergeCell ref="B47:B49"/>
    <mergeCell ref="C47:C49"/>
    <mergeCell ref="D47:D49"/>
    <mergeCell ref="E47:J47"/>
    <mergeCell ref="E48:E49"/>
    <mergeCell ref="F48:I48"/>
    <mergeCell ref="J48:J49"/>
    <mergeCell ref="C39:D39"/>
    <mergeCell ref="F39:G39"/>
    <mergeCell ref="H39:I39"/>
    <mergeCell ref="K39:L39"/>
    <mergeCell ref="M39:N39"/>
    <mergeCell ref="B40:C40"/>
    <mergeCell ref="E40:G40"/>
    <mergeCell ref="I40:J40"/>
    <mergeCell ref="L40:M40"/>
    <mergeCell ref="J32:J33"/>
    <mergeCell ref="K32:L32"/>
    <mergeCell ref="M32:N33"/>
    <mergeCell ref="M34:N34"/>
    <mergeCell ref="B36:N36"/>
    <mergeCell ref="B38:C38"/>
    <mergeCell ref="G38:J38"/>
    <mergeCell ref="B24:C24"/>
    <mergeCell ref="E24:G24"/>
    <mergeCell ref="I24:J24"/>
    <mergeCell ref="L24:M24"/>
    <mergeCell ref="B31:B33"/>
    <mergeCell ref="C31:C33"/>
    <mergeCell ref="D31:D33"/>
    <mergeCell ref="E31:J31"/>
    <mergeCell ref="E32:E33"/>
    <mergeCell ref="F32:I32"/>
    <mergeCell ref="C23:D23"/>
    <mergeCell ref="F23:G23"/>
    <mergeCell ref="H23:I23"/>
    <mergeCell ref="K23:L23"/>
    <mergeCell ref="M23:N23"/>
    <mergeCell ref="B17:B19"/>
    <mergeCell ref="C17:C19"/>
    <mergeCell ref="D17:D19"/>
    <mergeCell ref="E17:J17"/>
    <mergeCell ref="E18:E19"/>
    <mergeCell ref="F18:I18"/>
    <mergeCell ref="J18:J19"/>
    <mergeCell ref="B6:N6"/>
    <mergeCell ref="B8:C8"/>
    <mergeCell ref="G8:J8"/>
    <mergeCell ref="B1:N1"/>
    <mergeCell ref="B2:N2"/>
    <mergeCell ref="C4:D4"/>
    <mergeCell ref="F4:G4"/>
    <mergeCell ref="K4:M4"/>
    <mergeCell ref="B306:C306"/>
    <mergeCell ref="G306:J306"/>
    <mergeCell ref="C9:D9"/>
    <mergeCell ref="F9:G9"/>
    <mergeCell ref="H9:I9"/>
    <mergeCell ref="K9:L9"/>
    <mergeCell ref="M9:N9"/>
    <mergeCell ref="B10:C10"/>
    <mergeCell ref="E10:G10"/>
    <mergeCell ref="I10:J10"/>
    <mergeCell ref="L10:M10"/>
    <mergeCell ref="K18:L18"/>
    <mergeCell ref="M18:N19"/>
    <mergeCell ref="M20:N20"/>
    <mergeCell ref="B22:C22"/>
    <mergeCell ref="G22:J22"/>
    <mergeCell ref="M310:N310"/>
    <mergeCell ref="B307:B309"/>
    <mergeCell ref="C307:C309"/>
    <mergeCell ref="D307:D309"/>
    <mergeCell ref="E307:J307"/>
    <mergeCell ref="E308:E309"/>
    <mergeCell ref="F308:I308"/>
    <mergeCell ref="J308:J309"/>
    <mergeCell ref="K308:L308"/>
    <mergeCell ref="M308:N309"/>
  </mergeCells>
  <dataValidations count="3">
    <dataValidation allowBlank="1" showInputMessage="1" showErrorMessage="1" error="Select ISP Name from dropdown menu." sqref="C4:D4"/>
    <dataValidation type="date" allowBlank="1" showInputMessage="1" showErrorMessage="1" error="Must be a date between 1/4/14 and 30/6/18." sqref="H10 K10 N10 B20:D20 H280 K280 N280 N294 B50:D50 H24 K24 N24 B34:D35 H40 K40 N40 B80:D80 H54 K54 N54 B64:D65 H70 K70 N70 B110:D110 H84 K84 N84 B94:D95 H100 K100 N100 B140:D140 H114 K114 N114 B124:D125 H130 K130 N130 B170:D170 H144 K144 N144 B154:D155 H160 K160 N160 B200:D200 H174 K174 N174 B184:D185 H190 K190 N190 B230:D230 H204 K204 N204 B214:D215 H220 K220 N220 B260:D260 H234 K234 N234 B244:D245 H250 K250 N250 B290:D290 H264 K264 N264 B274:D275 H294 K294 B304:D305">
      <formula1>41730</formula1>
      <formula2>43281</formula2>
    </dataValidation>
    <dataValidation allowBlank="1" showInputMessage="1" showErrorMessage="1" error="Must be a date between 1/4/14 and 30/6/18." sqref="B310:N310"/>
  </dataValidations>
  <printOptions horizontalCentered="1"/>
  <pageMargins left="0.15748031496062992" right="0.15748031496062992" top="0.3937007874015748" bottom="0.31496062992125984" header="0.31496062992125984" footer="0.31496062992125984"/>
  <pageSetup horizontalDpi="600" verticalDpi="600" orientation="landscape" paperSize="9" scale="79" r:id="rId1"/>
  <rowBreaks count="9" manualBreakCount="9">
    <brk id="64" max="255" man="1"/>
    <brk id="94" max="255" man="1"/>
    <brk id="124" max="255" man="1"/>
    <brk id="154" max="255" man="1"/>
    <brk id="184" max="255" man="1"/>
    <brk id="214" max="255" man="1"/>
    <brk id="244" max="255" man="1"/>
    <brk id="274" max="255" man="1"/>
    <brk id="3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03"/>
  <sheetViews>
    <sheetView zoomScalePageLayoutView="0" workbookViewId="0" topLeftCell="A1">
      <selection activeCell="AI31" sqref="AI31:AO31"/>
    </sheetView>
  </sheetViews>
  <sheetFormatPr defaultColWidth="9.140625" defaultRowHeight="15"/>
  <cols>
    <col min="1" max="46" width="3.28125" style="349" customWidth="1"/>
    <col min="47" max="49" width="9.140625" style="349" customWidth="1"/>
    <col min="50" max="16384" width="9.140625" style="349" customWidth="1"/>
  </cols>
  <sheetData>
    <row r="1" spans="1:41" ht="12.75">
      <c r="A1" s="349">
        <v>1</v>
      </c>
      <c r="B1" s="349">
        <v>2</v>
      </c>
      <c r="C1" s="349">
        <v>3</v>
      </c>
      <c r="D1" s="349">
        <v>4</v>
      </c>
      <c r="E1" s="349">
        <v>5</v>
      </c>
      <c r="F1" s="349">
        <v>6</v>
      </c>
      <c r="G1" s="349">
        <v>7</v>
      </c>
      <c r="H1" s="349">
        <v>8</v>
      </c>
      <c r="I1" s="349">
        <v>9</v>
      </c>
      <c r="J1" s="349">
        <v>10</v>
      </c>
      <c r="K1" s="349">
        <v>11</v>
      </c>
      <c r="L1" s="349">
        <v>12</v>
      </c>
      <c r="M1" s="349">
        <v>13</v>
      </c>
      <c r="N1" s="349">
        <v>14</v>
      </c>
      <c r="O1" s="349">
        <v>15</v>
      </c>
      <c r="P1" s="349">
        <v>16</v>
      </c>
      <c r="Q1" s="349">
        <v>17</v>
      </c>
      <c r="R1" s="349">
        <v>18</v>
      </c>
      <c r="S1" s="349">
        <v>19</v>
      </c>
      <c r="T1" s="349">
        <v>20</v>
      </c>
      <c r="U1" s="349">
        <v>21</v>
      </c>
      <c r="V1" s="349">
        <v>22</v>
      </c>
      <c r="W1" s="349">
        <v>23</v>
      </c>
      <c r="X1" s="349">
        <v>24</v>
      </c>
      <c r="Y1" s="349">
        <v>25</v>
      </c>
      <c r="Z1" s="349">
        <v>26</v>
      </c>
      <c r="AA1" s="349">
        <v>27</v>
      </c>
      <c r="AB1" s="349">
        <v>28</v>
      </c>
      <c r="AC1" s="349">
        <v>29</v>
      </c>
      <c r="AD1" s="349">
        <v>30</v>
      </c>
      <c r="AE1" s="349">
        <v>31</v>
      </c>
      <c r="AF1" s="349">
        <v>32</v>
      </c>
      <c r="AG1" s="349">
        <v>33</v>
      </c>
      <c r="AH1" s="349">
        <v>34</v>
      </c>
      <c r="AI1" s="349">
        <v>35</v>
      </c>
      <c r="AJ1" s="349">
        <v>36</v>
      </c>
      <c r="AK1" s="349">
        <v>37</v>
      </c>
      <c r="AL1" s="349">
        <v>38</v>
      </c>
      <c r="AM1" s="349">
        <v>39</v>
      </c>
      <c r="AN1" s="349">
        <v>40</v>
      </c>
      <c r="AO1" s="349">
        <v>41</v>
      </c>
    </row>
    <row r="2" spans="1:41" ht="12.75">
      <c r="A2" s="510" t="s">
        <v>751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</row>
    <row r="3" spans="1:41" ht="12.75">
      <c r="A3" s="759" t="s">
        <v>781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</row>
    <row r="5" spans="1:41" ht="12.75">
      <c r="A5" s="760" t="s">
        <v>5</v>
      </c>
      <c r="B5" s="760"/>
      <c r="C5" s="760"/>
      <c r="D5" s="760"/>
      <c r="E5" s="760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S5" s="312"/>
      <c r="T5" s="312"/>
      <c r="U5" s="312"/>
      <c r="V5" s="312"/>
      <c r="W5" s="312"/>
      <c r="X5" s="313"/>
      <c r="Y5" s="313"/>
      <c r="Z5" s="313"/>
      <c r="AA5" s="313"/>
      <c r="AG5" s="762" t="s">
        <v>4</v>
      </c>
      <c r="AH5" s="762"/>
      <c r="AI5" s="762"/>
      <c r="AJ5" s="762"/>
      <c r="AK5" s="762"/>
      <c r="AL5" s="763"/>
      <c r="AM5" s="763"/>
      <c r="AN5" s="763"/>
      <c r="AO5" s="763"/>
    </row>
    <row r="7" spans="1:41" s="314" customFormat="1" ht="15" customHeight="1">
      <c r="A7" s="773" t="s">
        <v>6</v>
      </c>
      <c r="B7" s="773"/>
      <c r="C7" s="773"/>
      <c r="D7" s="774"/>
      <c r="E7" s="774"/>
      <c r="F7" s="774"/>
      <c r="G7" s="774"/>
      <c r="H7" s="774"/>
      <c r="I7" s="774"/>
      <c r="J7" s="774"/>
      <c r="K7" s="774"/>
      <c r="L7" s="774"/>
      <c r="N7" s="775" t="s">
        <v>7</v>
      </c>
      <c r="O7" s="775"/>
      <c r="P7" s="775"/>
      <c r="Q7" s="775"/>
      <c r="R7" s="776">
        <f>_xlfn.IFERROR(VLOOKUP(D7,ISPINFO,2),"")</f>
      </c>
      <c r="S7" s="776"/>
      <c r="T7" s="776"/>
      <c r="U7" s="776"/>
      <c r="V7" s="776"/>
      <c r="W7" s="776"/>
      <c r="X7" s="776"/>
      <c r="Y7" s="776"/>
      <c r="Z7" s="776"/>
      <c r="AA7" s="776"/>
      <c r="AI7" s="347" t="s">
        <v>17</v>
      </c>
      <c r="AJ7" s="777">
        <f>_xlfn.IFERROR(VLOOKUP(D7,ISPINFO,3),"")</f>
      </c>
      <c r="AK7" s="777"/>
      <c r="AL7" s="777"/>
      <c r="AM7" s="777"/>
      <c r="AN7" s="777"/>
      <c r="AO7" s="777"/>
    </row>
    <row r="9" spans="1:41" ht="12.75">
      <c r="A9" s="760" t="s">
        <v>8</v>
      </c>
      <c r="B9" s="760"/>
      <c r="C9" s="760"/>
      <c r="D9" s="760"/>
      <c r="E9" s="778">
        <f>_xlfn.IFERROR(VLOOKUP(D7,ISPINFO,4),"")</f>
      </c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K9" s="346" t="s">
        <v>10</v>
      </c>
      <c r="AL9" s="779">
        <f>_xlfn.IFERROR(VLOOKUP(D7,ISPINFO,5),"")</f>
      </c>
      <c r="AM9" s="779"/>
      <c r="AN9" s="779"/>
      <c r="AO9" s="349" t="s">
        <v>9</v>
      </c>
    </row>
    <row r="11" ht="12.75">
      <c r="A11" s="315"/>
    </row>
    <row r="12" ht="12.75">
      <c r="A12" s="315"/>
    </row>
    <row r="13" spans="1:41" ht="12.75">
      <c r="A13" s="759" t="s">
        <v>613</v>
      </c>
      <c r="B13" s="759"/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  <c r="Z13" s="759"/>
      <c r="AA13" s="759"/>
      <c r="AB13" s="759"/>
      <c r="AC13" s="759"/>
      <c r="AD13" s="759"/>
      <c r="AE13" s="759"/>
      <c r="AF13" s="759"/>
      <c r="AG13" s="759"/>
      <c r="AH13" s="759"/>
      <c r="AI13" s="759"/>
      <c r="AJ13" s="759"/>
      <c r="AK13" s="759"/>
      <c r="AL13" s="759"/>
      <c r="AM13" s="759"/>
      <c r="AN13" s="759"/>
      <c r="AO13" s="759"/>
    </row>
    <row r="15" spans="1:41" ht="12.75">
      <c r="A15" s="764" t="s">
        <v>30</v>
      </c>
      <c r="B15" s="765"/>
      <c r="C15" s="765"/>
      <c r="D15" s="765"/>
      <c r="E15" s="765"/>
      <c r="F15" s="765"/>
      <c r="G15" s="765"/>
      <c r="H15" s="766"/>
      <c r="I15" s="770" t="s">
        <v>35</v>
      </c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1"/>
    </row>
    <row r="16" spans="1:41" ht="12.75">
      <c r="A16" s="767"/>
      <c r="B16" s="768"/>
      <c r="C16" s="768"/>
      <c r="D16" s="768"/>
      <c r="E16" s="768"/>
      <c r="F16" s="768"/>
      <c r="G16" s="768"/>
      <c r="H16" s="769"/>
      <c r="I16" s="770" t="s">
        <v>14</v>
      </c>
      <c r="J16" s="770"/>
      <c r="K16" s="770"/>
      <c r="L16" s="770"/>
      <c r="M16" s="771"/>
      <c r="N16" s="772" t="s">
        <v>31</v>
      </c>
      <c r="O16" s="770"/>
      <c r="P16" s="770"/>
      <c r="Q16" s="770"/>
      <c r="R16" s="770"/>
      <c r="S16" s="770"/>
      <c r="T16" s="771"/>
      <c r="U16" s="772" t="s">
        <v>32</v>
      </c>
      <c r="V16" s="770"/>
      <c r="W16" s="770"/>
      <c r="X16" s="770"/>
      <c r="Y16" s="770"/>
      <c r="Z16" s="770"/>
      <c r="AA16" s="771"/>
      <c r="AB16" s="772" t="s">
        <v>33</v>
      </c>
      <c r="AC16" s="770"/>
      <c r="AD16" s="770"/>
      <c r="AE16" s="770"/>
      <c r="AF16" s="770"/>
      <c r="AG16" s="770"/>
      <c r="AH16" s="771"/>
      <c r="AI16" s="772" t="s">
        <v>34</v>
      </c>
      <c r="AJ16" s="770"/>
      <c r="AK16" s="770"/>
      <c r="AL16" s="770"/>
      <c r="AM16" s="770"/>
      <c r="AN16" s="770"/>
      <c r="AO16" s="771"/>
    </row>
    <row r="17" spans="1:41" ht="12.75">
      <c r="A17" s="784"/>
      <c r="B17" s="785"/>
      <c r="C17" s="785"/>
      <c r="D17" s="785"/>
      <c r="E17" s="785"/>
      <c r="F17" s="785"/>
      <c r="G17" s="785"/>
      <c r="H17" s="786"/>
      <c r="I17" s="787">
        <f>N17+U17</f>
        <v>0</v>
      </c>
      <c r="J17" s="788"/>
      <c r="K17" s="788"/>
      <c r="L17" s="788"/>
      <c r="M17" s="789"/>
      <c r="N17" s="780"/>
      <c r="O17" s="781"/>
      <c r="P17" s="781"/>
      <c r="Q17" s="781"/>
      <c r="R17" s="782">
        <f>_xlfn.IFERROR(N17/$I17,"")</f>
      </c>
      <c r="S17" s="782"/>
      <c r="T17" s="783"/>
      <c r="U17" s="780"/>
      <c r="V17" s="781"/>
      <c r="W17" s="781"/>
      <c r="X17" s="781"/>
      <c r="Y17" s="782">
        <f>_xlfn.IFERROR(U17/$I17,"")</f>
      </c>
      <c r="Z17" s="782"/>
      <c r="AA17" s="783"/>
      <c r="AB17" s="780"/>
      <c r="AC17" s="781"/>
      <c r="AD17" s="781"/>
      <c r="AE17" s="781"/>
      <c r="AF17" s="782">
        <f>_xlfn.IFERROR(AB17/$I17,"")</f>
      </c>
      <c r="AG17" s="782"/>
      <c r="AH17" s="783"/>
      <c r="AI17" s="780"/>
      <c r="AJ17" s="781"/>
      <c r="AK17" s="781"/>
      <c r="AL17" s="781"/>
      <c r="AM17" s="782">
        <f>_xlfn.IFERROR(AI17/$I17,"")</f>
      </c>
      <c r="AN17" s="782"/>
      <c r="AO17" s="783"/>
    </row>
    <row r="18" spans="1:41" ht="12.75">
      <c r="A18" s="415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6"/>
      <c r="O18" s="416"/>
      <c r="P18" s="416"/>
      <c r="Q18" s="416"/>
      <c r="R18" s="417"/>
      <c r="S18" s="417"/>
      <c r="T18" s="417"/>
      <c r="U18" s="416"/>
      <c r="V18" s="416"/>
      <c r="W18" s="416"/>
      <c r="X18" s="416"/>
      <c r="Y18" s="417"/>
      <c r="Z18" s="417"/>
      <c r="AA18" s="417"/>
      <c r="AB18" s="416"/>
      <c r="AC18" s="416"/>
      <c r="AD18" s="416"/>
      <c r="AE18" s="416"/>
      <c r="AF18" s="417"/>
      <c r="AG18" s="417"/>
      <c r="AH18" s="417"/>
      <c r="AI18" s="416"/>
      <c r="AJ18" s="416"/>
      <c r="AK18" s="416"/>
      <c r="AL18" s="416"/>
      <c r="AM18" s="417"/>
      <c r="AN18" s="417"/>
      <c r="AO18" s="417"/>
    </row>
    <row r="19" spans="1:41" ht="12.75">
      <c r="A19" s="418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9"/>
      <c r="O19" s="419"/>
      <c r="P19" s="419"/>
      <c r="Q19" s="419"/>
      <c r="R19" s="420"/>
      <c r="S19" s="420"/>
      <c r="T19" s="420"/>
      <c r="U19" s="419"/>
      <c r="V19" s="419"/>
      <c r="W19" s="419"/>
      <c r="X19" s="419"/>
      <c r="Y19" s="420"/>
      <c r="Z19" s="420"/>
      <c r="AA19" s="420"/>
      <c r="AB19" s="419"/>
      <c r="AC19" s="419"/>
      <c r="AD19" s="419"/>
      <c r="AE19" s="419"/>
      <c r="AF19" s="420"/>
      <c r="AG19" s="420"/>
      <c r="AH19" s="420"/>
      <c r="AI19" s="419"/>
      <c r="AJ19" s="419"/>
      <c r="AK19" s="419"/>
      <c r="AL19" s="419"/>
      <c r="AM19" s="420"/>
      <c r="AN19" s="420"/>
      <c r="AO19" s="420"/>
    </row>
    <row r="20" spans="1:41" ht="12.75">
      <c r="A20" s="759" t="s">
        <v>727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</row>
    <row r="21" spans="1:41" ht="12.75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2"/>
      <c r="O21" s="422"/>
      <c r="P21" s="422"/>
      <c r="Q21" s="422"/>
      <c r="R21" s="423"/>
      <c r="S21" s="423"/>
      <c r="T21" s="423"/>
      <c r="U21" s="422"/>
      <c r="V21" s="422"/>
      <c r="W21" s="422"/>
      <c r="X21" s="422"/>
      <c r="Y21" s="423"/>
      <c r="Z21" s="423"/>
      <c r="AA21" s="423"/>
      <c r="AB21" s="422"/>
      <c r="AC21" s="422"/>
      <c r="AD21" s="422"/>
      <c r="AE21" s="422"/>
      <c r="AF21" s="423"/>
      <c r="AG21" s="423"/>
      <c r="AH21" s="423"/>
      <c r="AI21" s="422"/>
      <c r="AJ21" s="422"/>
      <c r="AK21" s="422"/>
      <c r="AL21" s="422"/>
      <c r="AM21" s="423"/>
      <c r="AN21" s="423"/>
      <c r="AO21" s="423"/>
    </row>
    <row r="22" spans="1:41" ht="12.75">
      <c r="A22" s="424" t="s">
        <v>728</v>
      </c>
      <c r="B22" s="421"/>
      <c r="C22" s="421"/>
      <c r="D22" s="421"/>
      <c r="E22" s="421"/>
      <c r="F22" s="421"/>
      <c r="G22" s="421"/>
      <c r="H22" s="425"/>
      <c r="I22" s="770" t="s">
        <v>14</v>
      </c>
      <c r="J22" s="770"/>
      <c r="K22" s="770"/>
      <c r="L22" s="770"/>
      <c r="M22" s="771"/>
      <c r="N22" s="772" t="s">
        <v>31</v>
      </c>
      <c r="O22" s="770"/>
      <c r="P22" s="770"/>
      <c r="Q22" s="770"/>
      <c r="R22" s="770"/>
      <c r="S22" s="770"/>
      <c r="T22" s="771"/>
      <c r="U22" s="772" t="s">
        <v>32</v>
      </c>
      <c r="V22" s="770"/>
      <c r="W22" s="770"/>
      <c r="X22" s="770"/>
      <c r="Y22" s="770"/>
      <c r="Z22" s="770"/>
      <c r="AA22" s="771"/>
      <c r="AB22" s="772" t="s">
        <v>33</v>
      </c>
      <c r="AC22" s="770"/>
      <c r="AD22" s="770"/>
      <c r="AE22" s="770"/>
      <c r="AF22" s="770"/>
      <c r="AG22" s="770"/>
      <c r="AH22" s="771"/>
      <c r="AI22" s="772" t="s">
        <v>34</v>
      </c>
      <c r="AJ22" s="770"/>
      <c r="AK22" s="770"/>
      <c r="AL22" s="770"/>
      <c r="AM22" s="770"/>
      <c r="AN22" s="770"/>
      <c r="AO22" s="771"/>
    </row>
    <row r="23" spans="1:41" ht="12.75">
      <c r="A23" s="316" t="s">
        <v>50</v>
      </c>
      <c r="B23" s="317"/>
      <c r="C23" s="317"/>
      <c r="D23" s="317"/>
      <c r="E23" s="317"/>
      <c r="F23" s="317"/>
      <c r="G23" s="317"/>
      <c r="H23" s="318"/>
      <c r="I23" s="787">
        <f>N23+U23</f>
        <v>0</v>
      </c>
      <c r="J23" s="788"/>
      <c r="K23" s="788"/>
      <c r="L23" s="788"/>
      <c r="M23" s="789"/>
      <c r="N23" s="790">
        <f>COUNTIF(N31:T45,"male")</f>
        <v>0</v>
      </c>
      <c r="O23" s="791"/>
      <c r="P23" s="791"/>
      <c r="Q23" s="791"/>
      <c r="R23" s="782">
        <f>_xlfn.IFERROR(COUNTIF(N31:T45,"male")/COUNTA(A31:H45),"")</f>
      </c>
      <c r="S23" s="782"/>
      <c r="T23" s="783"/>
      <c r="U23" s="790">
        <f>COUNTIF(N31:T45,"female")</f>
        <v>0</v>
      </c>
      <c r="V23" s="791"/>
      <c r="W23" s="791"/>
      <c r="X23" s="791"/>
      <c r="Y23" s="782">
        <f>_xlfn.IFERROR(COUNTIF(N31:T45,"female")/COUNTA(A31:H45),"")</f>
      </c>
      <c r="Z23" s="782"/>
      <c r="AA23" s="783"/>
      <c r="AB23" s="790">
        <f>COUNTIF(U31:AA45,"Janajati")</f>
        <v>0</v>
      </c>
      <c r="AC23" s="791"/>
      <c r="AD23" s="791"/>
      <c r="AE23" s="791"/>
      <c r="AF23" s="782">
        <f>_xlfn.IFERROR(COUNTIF(U31:AA45,"Janajati")/COUNTA(A31:H45),"")</f>
      </c>
      <c r="AG23" s="782"/>
      <c r="AH23" s="783"/>
      <c r="AI23" s="790">
        <f>COUNTIF(U31:AA45,"Dalit")</f>
        <v>0</v>
      </c>
      <c r="AJ23" s="791"/>
      <c r="AK23" s="791"/>
      <c r="AL23" s="791"/>
      <c r="AM23" s="782">
        <f>_xlfn.IFERROR(COUNTIF(U31:AA45,"Dalit")/COUNTA(A31:H45),"")</f>
      </c>
      <c r="AN23" s="782"/>
      <c r="AO23" s="783"/>
    </row>
    <row r="24" spans="1:41" ht="12.75">
      <c r="A24" s="319" t="s">
        <v>115</v>
      </c>
      <c r="B24" s="320"/>
      <c r="C24" s="320"/>
      <c r="D24" s="320"/>
      <c r="E24" s="320"/>
      <c r="F24" s="320"/>
      <c r="G24" s="320"/>
      <c r="H24" s="321"/>
      <c r="I24" s="787">
        <f>N24+U24</f>
        <v>0</v>
      </c>
      <c r="J24" s="788"/>
      <c r="K24" s="788"/>
      <c r="L24" s="788"/>
      <c r="M24" s="789"/>
      <c r="N24" s="787">
        <f>SUM(V95:X103)</f>
        <v>0</v>
      </c>
      <c r="O24" s="791"/>
      <c r="P24" s="791"/>
      <c r="Q24" s="791"/>
      <c r="R24" s="792">
        <f>_xlfn.IFERROR(SUM(V95:X103)/SUM(S95:U103),"")</f>
      </c>
      <c r="S24" s="792"/>
      <c r="T24" s="793"/>
      <c r="U24" s="787">
        <f>SUM(AA95:AC103)</f>
        <v>0</v>
      </c>
      <c r="V24" s="791"/>
      <c r="W24" s="791"/>
      <c r="X24" s="791"/>
      <c r="Y24" s="792">
        <f>_xlfn.IFERROR(SUM(AA95:AC103)/SUM(S95:U103),"")</f>
      </c>
      <c r="Z24" s="792"/>
      <c r="AA24" s="793"/>
      <c r="AB24" s="787">
        <f>SUM(AF95:AH103)</f>
        <v>0</v>
      </c>
      <c r="AC24" s="791"/>
      <c r="AD24" s="791"/>
      <c r="AE24" s="791"/>
      <c r="AF24" s="792">
        <f>_xlfn.IFERROR(SUM(AF95:AH103)/SUM(S95:U103),"")</f>
      </c>
      <c r="AG24" s="792"/>
      <c r="AH24" s="793"/>
      <c r="AI24" s="787">
        <f>SUM(AK95:AM103)</f>
        <v>0</v>
      </c>
      <c r="AJ24" s="791"/>
      <c r="AK24" s="791"/>
      <c r="AL24" s="791"/>
      <c r="AM24" s="792">
        <f>_xlfn.IFERROR(SUM(AK95:AM103)/SUM(S95:U103),"")</f>
      </c>
      <c r="AN24" s="792"/>
      <c r="AO24" s="793"/>
    </row>
    <row r="25" spans="1:13" ht="12.75">
      <c r="A25" s="316" t="s">
        <v>729</v>
      </c>
      <c r="B25" s="317"/>
      <c r="C25" s="317"/>
      <c r="D25" s="317"/>
      <c r="E25" s="317"/>
      <c r="F25" s="317"/>
      <c r="G25" s="317"/>
      <c r="H25" s="318"/>
      <c r="I25" s="790">
        <f>COUNTA(A95:K103)</f>
        <v>0</v>
      </c>
      <c r="J25" s="791"/>
      <c r="K25" s="791"/>
      <c r="L25" s="791"/>
      <c r="M25" s="796"/>
    </row>
    <row r="28" spans="1:41" ht="12.75">
      <c r="A28" s="759" t="s">
        <v>730</v>
      </c>
      <c r="B28" s="759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</row>
    <row r="29" spans="1:41" ht="12.75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</row>
    <row r="30" spans="1:41" ht="12.75">
      <c r="A30" s="797" t="s">
        <v>46</v>
      </c>
      <c r="B30" s="797"/>
      <c r="C30" s="797"/>
      <c r="D30" s="797"/>
      <c r="E30" s="797"/>
      <c r="F30" s="797"/>
      <c r="G30" s="797"/>
      <c r="H30" s="797"/>
      <c r="I30" s="797" t="s">
        <v>47</v>
      </c>
      <c r="J30" s="797"/>
      <c r="K30" s="797"/>
      <c r="L30" s="797"/>
      <c r="M30" s="797"/>
      <c r="N30" s="797" t="s">
        <v>48</v>
      </c>
      <c r="O30" s="797"/>
      <c r="P30" s="797"/>
      <c r="Q30" s="797"/>
      <c r="R30" s="797"/>
      <c r="S30" s="797"/>
      <c r="T30" s="797"/>
      <c r="U30" s="797" t="s">
        <v>49</v>
      </c>
      <c r="V30" s="797"/>
      <c r="W30" s="797"/>
      <c r="X30" s="797"/>
      <c r="Y30" s="797"/>
      <c r="Z30" s="797"/>
      <c r="AA30" s="797"/>
      <c r="AB30" s="797" t="s">
        <v>305</v>
      </c>
      <c r="AC30" s="797"/>
      <c r="AD30" s="797"/>
      <c r="AE30" s="797"/>
      <c r="AF30" s="797"/>
      <c r="AG30" s="797"/>
      <c r="AH30" s="797"/>
      <c r="AI30" s="797" t="s">
        <v>805</v>
      </c>
      <c r="AJ30" s="797"/>
      <c r="AK30" s="797"/>
      <c r="AL30" s="797"/>
      <c r="AM30" s="797"/>
      <c r="AN30" s="797"/>
      <c r="AO30" s="797"/>
    </row>
    <row r="31" spans="1:41" ht="12.75">
      <c r="A31" s="794"/>
      <c r="B31" s="794"/>
      <c r="C31" s="794"/>
      <c r="D31" s="794"/>
      <c r="E31" s="794"/>
      <c r="F31" s="794"/>
      <c r="G31" s="794"/>
      <c r="H31" s="794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5"/>
      <c r="AO31" s="795"/>
    </row>
    <row r="32" spans="1:41" ht="12.75">
      <c r="A32" s="794"/>
      <c r="B32" s="794"/>
      <c r="C32" s="794"/>
      <c r="D32" s="794"/>
      <c r="E32" s="794"/>
      <c r="F32" s="794"/>
      <c r="G32" s="794"/>
      <c r="H32" s="794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5"/>
      <c r="AA32" s="795"/>
      <c r="AB32" s="795"/>
      <c r="AC32" s="795"/>
      <c r="AD32" s="795"/>
      <c r="AE32" s="795"/>
      <c r="AF32" s="795"/>
      <c r="AG32" s="795"/>
      <c r="AH32" s="795"/>
      <c r="AI32" s="795"/>
      <c r="AJ32" s="795"/>
      <c r="AK32" s="795"/>
      <c r="AL32" s="795"/>
      <c r="AM32" s="795"/>
      <c r="AN32" s="795"/>
      <c r="AO32" s="795"/>
    </row>
    <row r="33" spans="1:41" ht="12.75">
      <c r="A33" s="794"/>
      <c r="B33" s="794"/>
      <c r="C33" s="794"/>
      <c r="D33" s="794"/>
      <c r="E33" s="794"/>
      <c r="F33" s="794"/>
      <c r="G33" s="794"/>
      <c r="H33" s="794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</row>
    <row r="34" spans="1:41" ht="12.75">
      <c r="A34" s="794"/>
      <c r="B34" s="794"/>
      <c r="C34" s="794"/>
      <c r="D34" s="794"/>
      <c r="E34" s="794"/>
      <c r="F34" s="794"/>
      <c r="G34" s="794"/>
      <c r="H34" s="794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  <c r="Z34" s="795"/>
      <c r="AA34" s="795"/>
      <c r="AB34" s="795"/>
      <c r="AC34" s="795"/>
      <c r="AD34" s="795"/>
      <c r="AE34" s="795"/>
      <c r="AF34" s="795"/>
      <c r="AG34" s="795"/>
      <c r="AH34" s="795"/>
      <c r="AI34" s="795"/>
      <c r="AJ34" s="795"/>
      <c r="AK34" s="795"/>
      <c r="AL34" s="795"/>
      <c r="AM34" s="795"/>
      <c r="AN34" s="795"/>
      <c r="AO34" s="795"/>
    </row>
    <row r="35" spans="1:41" ht="12.75">
      <c r="A35" s="794"/>
      <c r="B35" s="794"/>
      <c r="C35" s="794"/>
      <c r="D35" s="794"/>
      <c r="E35" s="794"/>
      <c r="F35" s="794"/>
      <c r="G35" s="794"/>
      <c r="H35" s="794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5"/>
      <c r="T35" s="795"/>
      <c r="U35" s="795"/>
      <c r="V35" s="795"/>
      <c r="W35" s="795"/>
      <c r="X35" s="795"/>
      <c r="Y35" s="795"/>
      <c r="Z35" s="795"/>
      <c r="AA35" s="795"/>
      <c r="AB35" s="795"/>
      <c r="AC35" s="795"/>
      <c r="AD35" s="795"/>
      <c r="AE35" s="795"/>
      <c r="AF35" s="795"/>
      <c r="AG35" s="795"/>
      <c r="AH35" s="795"/>
      <c r="AI35" s="795"/>
      <c r="AJ35" s="795"/>
      <c r="AK35" s="795"/>
      <c r="AL35" s="795"/>
      <c r="AM35" s="795"/>
      <c r="AN35" s="795"/>
      <c r="AO35" s="795"/>
    </row>
    <row r="36" spans="1:41" ht="12.75">
      <c r="A36" s="794"/>
      <c r="B36" s="794"/>
      <c r="C36" s="794"/>
      <c r="D36" s="794"/>
      <c r="E36" s="794"/>
      <c r="F36" s="794"/>
      <c r="G36" s="794"/>
      <c r="H36" s="794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</row>
    <row r="37" spans="1:41" ht="12.75">
      <c r="A37" s="794"/>
      <c r="B37" s="794"/>
      <c r="C37" s="794"/>
      <c r="D37" s="794"/>
      <c r="E37" s="794"/>
      <c r="F37" s="794"/>
      <c r="G37" s="794"/>
      <c r="H37" s="794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795"/>
      <c r="AD37" s="795"/>
      <c r="AE37" s="795"/>
      <c r="AF37" s="795"/>
      <c r="AG37" s="795"/>
      <c r="AH37" s="795"/>
      <c r="AI37" s="795"/>
      <c r="AJ37" s="795"/>
      <c r="AK37" s="795"/>
      <c r="AL37" s="795"/>
      <c r="AM37" s="795"/>
      <c r="AN37" s="795"/>
      <c r="AO37" s="795"/>
    </row>
    <row r="38" spans="1:41" ht="12.75">
      <c r="A38" s="794"/>
      <c r="B38" s="794"/>
      <c r="C38" s="794"/>
      <c r="D38" s="794"/>
      <c r="E38" s="794"/>
      <c r="F38" s="794"/>
      <c r="G38" s="794"/>
      <c r="H38" s="794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5"/>
      <c r="AK38" s="795"/>
      <c r="AL38" s="795"/>
      <c r="AM38" s="795"/>
      <c r="AN38" s="795"/>
      <c r="AO38" s="795"/>
    </row>
    <row r="39" spans="1:41" ht="12.75">
      <c r="A39" s="794"/>
      <c r="B39" s="794"/>
      <c r="C39" s="794"/>
      <c r="D39" s="794"/>
      <c r="E39" s="794"/>
      <c r="F39" s="794"/>
      <c r="G39" s="794"/>
      <c r="H39" s="794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795"/>
      <c r="AE39" s="795"/>
      <c r="AF39" s="795"/>
      <c r="AG39" s="795"/>
      <c r="AH39" s="795"/>
      <c r="AI39" s="795"/>
      <c r="AJ39" s="795"/>
      <c r="AK39" s="795"/>
      <c r="AL39" s="795"/>
      <c r="AM39" s="795"/>
      <c r="AN39" s="795"/>
      <c r="AO39" s="795"/>
    </row>
    <row r="40" spans="1:41" ht="12.75">
      <c r="A40" s="794"/>
      <c r="B40" s="794"/>
      <c r="C40" s="794"/>
      <c r="D40" s="794"/>
      <c r="E40" s="794"/>
      <c r="F40" s="794"/>
      <c r="G40" s="794"/>
      <c r="H40" s="794"/>
      <c r="I40" s="795"/>
      <c r="J40" s="795"/>
      <c r="K40" s="795"/>
      <c r="L40" s="795"/>
      <c r="M40" s="795"/>
      <c r="N40" s="795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</row>
    <row r="41" spans="1:41" ht="12.75">
      <c r="A41" s="794"/>
      <c r="B41" s="794"/>
      <c r="C41" s="794"/>
      <c r="D41" s="794"/>
      <c r="E41" s="794"/>
      <c r="F41" s="794"/>
      <c r="G41" s="794"/>
      <c r="H41" s="794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795"/>
      <c r="U41" s="795"/>
      <c r="V41" s="795"/>
      <c r="W41" s="795"/>
      <c r="X41" s="795"/>
      <c r="Y41" s="795"/>
      <c r="Z41" s="795"/>
      <c r="AA41" s="795"/>
      <c r="AB41" s="795"/>
      <c r="AC41" s="795"/>
      <c r="AD41" s="795"/>
      <c r="AE41" s="795"/>
      <c r="AF41" s="795"/>
      <c r="AG41" s="795"/>
      <c r="AH41" s="795"/>
      <c r="AI41" s="795"/>
      <c r="AJ41" s="795"/>
      <c r="AK41" s="795"/>
      <c r="AL41" s="795"/>
      <c r="AM41" s="795"/>
      <c r="AN41" s="795"/>
      <c r="AO41" s="795"/>
    </row>
    <row r="42" spans="1:41" ht="12.75">
      <c r="A42" s="794"/>
      <c r="B42" s="794"/>
      <c r="C42" s="794"/>
      <c r="D42" s="794"/>
      <c r="E42" s="794"/>
      <c r="F42" s="794"/>
      <c r="G42" s="794"/>
      <c r="H42" s="794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95"/>
      <c r="AJ42" s="795"/>
      <c r="AK42" s="795"/>
      <c r="AL42" s="795"/>
      <c r="AM42" s="795"/>
      <c r="AN42" s="795"/>
      <c r="AO42" s="795"/>
    </row>
    <row r="43" spans="1:41" ht="12.75">
      <c r="A43" s="794"/>
      <c r="B43" s="794"/>
      <c r="C43" s="794"/>
      <c r="D43" s="794"/>
      <c r="E43" s="794"/>
      <c r="F43" s="794"/>
      <c r="G43" s="794"/>
      <c r="H43" s="794"/>
      <c r="I43" s="795"/>
      <c r="J43" s="795"/>
      <c r="K43" s="795"/>
      <c r="L43" s="795"/>
      <c r="M43" s="795"/>
      <c r="N43" s="795"/>
      <c r="O43" s="795"/>
      <c r="P43" s="795"/>
      <c r="Q43" s="795"/>
      <c r="R43" s="795"/>
      <c r="S43" s="795"/>
      <c r="T43" s="795"/>
      <c r="U43" s="795"/>
      <c r="V43" s="795"/>
      <c r="W43" s="795"/>
      <c r="X43" s="795"/>
      <c r="Y43" s="795"/>
      <c r="Z43" s="795"/>
      <c r="AA43" s="795"/>
      <c r="AB43" s="795"/>
      <c r="AC43" s="795"/>
      <c r="AD43" s="795"/>
      <c r="AE43" s="795"/>
      <c r="AF43" s="795"/>
      <c r="AG43" s="795"/>
      <c r="AH43" s="795"/>
      <c r="AI43" s="795"/>
      <c r="AJ43" s="795"/>
      <c r="AK43" s="795"/>
      <c r="AL43" s="795"/>
      <c r="AM43" s="795"/>
      <c r="AN43" s="795"/>
      <c r="AO43" s="795"/>
    </row>
    <row r="44" spans="1:41" ht="12.75">
      <c r="A44" s="794"/>
      <c r="B44" s="794"/>
      <c r="C44" s="794"/>
      <c r="D44" s="794"/>
      <c r="E44" s="794"/>
      <c r="F44" s="794"/>
      <c r="G44" s="794"/>
      <c r="H44" s="794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5"/>
      <c r="T44" s="795"/>
      <c r="U44" s="795"/>
      <c r="V44" s="795"/>
      <c r="W44" s="795"/>
      <c r="X44" s="795"/>
      <c r="Y44" s="795"/>
      <c r="Z44" s="795"/>
      <c r="AA44" s="795"/>
      <c r="AB44" s="795"/>
      <c r="AC44" s="795"/>
      <c r="AD44" s="795"/>
      <c r="AE44" s="795"/>
      <c r="AF44" s="795"/>
      <c r="AG44" s="795"/>
      <c r="AH44" s="795"/>
      <c r="AI44" s="795"/>
      <c r="AJ44" s="795"/>
      <c r="AK44" s="795"/>
      <c r="AL44" s="795"/>
      <c r="AM44" s="795"/>
      <c r="AN44" s="795"/>
      <c r="AO44" s="795"/>
    </row>
    <row r="45" spans="1:41" ht="12.75">
      <c r="A45" s="794"/>
      <c r="B45" s="794"/>
      <c r="C45" s="794"/>
      <c r="D45" s="794"/>
      <c r="E45" s="794"/>
      <c r="F45" s="794"/>
      <c r="G45" s="794"/>
      <c r="H45" s="794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795"/>
      <c r="AF45" s="795"/>
      <c r="AG45" s="795"/>
      <c r="AH45" s="795"/>
      <c r="AI45" s="795"/>
      <c r="AJ45" s="795"/>
      <c r="AK45" s="795"/>
      <c r="AL45" s="795"/>
      <c r="AM45" s="795"/>
      <c r="AN45" s="795"/>
      <c r="AO45" s="795"/>
    </row>
    <row r="49" spans="1:41" ht="12.75">
      <c r="A49" s="759" t="s">
        <v>731</v>
      </c>
      <c r="B49" s="759"/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59"/>
      <c r="AH49" s="759"/>
      <c r="AI49" s="759"/>
      <c r="AJ49" s="759"/>
      <c r="AK49" s="759"/>
      <c r="AL49" s="759"/>
      <c r="AM49" s="759"/>
      <c r="AN49" s="759"/>
      <c r="AO49" s="759"/>
    </row>
    <row r="51" spans="1:41" ht="12.75">
      <c r="A51" s="350" t="s">
        <v>104</v>
      </c>
      <c r="B51" s="801" t="s">
        <v>105</v>
      </c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 t="s">
        <v>106</v>
      </c>
      <c r="P51" s="801"/>
      <c r="Q51" s="801"/>
      <c r="R51" s="801"/>
      <c r="S51" s="801"/>
      <c r="T51" s="801"/>
      <c r="U51" s="801"/>
      <c r="V51" s="797" t="s">
        <v>107</v>
      </c>
      <c r="W51" s="797"/>
      <c r="X51" s="797"/>
      <c r="Y51" s="802" t="s">
        <v>110</v>
      </c>
      <c r="Z51" s="802"/>
      <c r="AA51" s="802"/>
      <c r="AB51" s="802"/>
      <c r="AC51" s="802"/>
      <c r="AD51" s="802"/>
      <c r="AE51" s="802"/>
      <c r="AF51" s="802"/>
      <c r="AG51" s="802"/>
      <c r="AH51" s="802"/>
      <c r="AI51" s="802"/>
      <c r="AJ51" s="802"/>
      <c r="AK51" s="802"/>
      <c r="AL51" s="802"/>
      <c r="AM51" s="802"/>
      <c r="AN51" s="802"/>
      <c r="AO51" s="802"/>
    </row>
    <row r="52" spans="1:41" ht="25.5" customHeight="1">
      <c r="A52" s="803" t="s">
        <v>732</v>
      </c>
      <c r="B52" s="804"/>
      <c r="C52" s="804"/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  <c r="Q52" s="804"/>
      <c r="R52" s="804"/>
      <c r="S52" s="804"/>
      <c r="T52" s="804"/>
      <c r="U52" s="805"/>
      <c r="V52" s="806">
        <f>IF(COUNTA(V53:X63)=0,"",COUNTIF(V53:X63,"Yes")/11)</f>
      </c>
      <c r="W52" s="807"/>
      <c r="X52" s="808"/>
      <c r="Y52" s="809" t="s">
        <v>733</v>
      </c>
      <c r="Z52" s="810"/>
      <c r="AA52" s="810"/>
      <c r="AB52" s="810"/>
      <c r="AC52" s="810"/>
      <c r="AD52" s="810"/>
      <c r="AE52" s="810"/>
      <c r="AF52" s="810"/>
      <c r="AG52" s="810"/>
      <c r="AH52" s="810"/>
      <c r="AI52" s="810"/>
      <c r="AJ52" s="810"/>
      <c r="AK52" s="810"/>
      <c r="AL52" s="810"/>
      <c r="AM52" s="810"/>
      <c r="AN52" s="810"/>
      <c r="AO52" s="811"/>
    </row>
    <row r="53" spans="1:41" ht="25.5" customHeight="1">
      <c r="A53" s="323">
        <v>1</v>
      </c>
      <c r="B53" s="798" t="s">
        <v>55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 t="s">
        <v>83</v>
      </c>
      <c r="P53" s="798"/>
      <c r="Q53" s="798"/>
      <c r="R53" s="798"/>
      <c r="S53" s="798"/>
      <c r="T53" s="798"/>
      <c r="U53" s="798"/>
      <c r="V53" s="799"/>
      <c r="W53" s="799"/>
      <c r="X53" s="799"/>
      <c r="Y53" s="800"/>
      <c r="Z53" s="800"/>
      <c r="AA53" s="800"/>
      <c r="AB53" s="800"/>
      <c r="AC53" s="800"/>
      <c r="AD53" s="800"/>
      <c r="AE53" s="800"/>
      <c r="AF53" s="800"/>
      <c r="AG53" s="800"/>
      <c r="AH53" s="800"/>
      <c r="AI53" s="800"/>
      <c r="AJ53" s="800"/>
      <c r="AK53" s="800"/>
      <c r="AL53" s="800"/>
      <c r="AM53" s="800"/>
      <c r="AN53" s="800"/>
      <c r="AO53" s="800"/>
    </row>
    <row r="54" spans="1:41" ht="25.5" customHeight="1">
      <c r="A54" s="323">
        <v>2</v>
      </c>
      <c r="B54" s="798" t="s">
        <v>56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 t="s">
        <v>84</v>
      </c>
      <c r="P54" s="798"/>
      <c r="Q54" s="798"/>
      <c r="R54" s="798"/>
      <c r="S54" s="798"/>
      <c r="T54" s="798"/>
      <c r="U54" s="798"/>
      <c r="V54" s="799"/>
      <c r="W54" s="799"/>
      <c r="X54" s="799"/>
      <c r="Y54" s="800"/>
      <c r="Z54" s="800"/>
      <c r="AA54" s="800"/>
      <c r="AB54" s="800"/>
      <c r="AC54" s="800"/>
      <c r="AD54" s="800"/>
      <c r="AE54" s="800"/>
      <c r="AF54" s="800"/>
      <c r="AG54" s="800"/>
      <c r="AH54" s="800"/>
      <c r="AI54" s="800"/>
      <c r="AJ54" s="800"/>
      <c r="AK54" s="800"/>
      <c r="AL54" s="800"/>
      <c r="AM54" s="800"/>
      <c r="AN54" s="800"/>
      <c r="AO54" s="800"/>
    </row>
    <row r="55" spans="1:41" ht="25.5" customHeight="1">
      <c r="A55" s="323">
        <v>3</v>
      </c>
      <c r="B55" s="798" t="s">
        <v>57</v>
      </c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 t="s">
        <v>85</v>
      </c>
      <c r="P55" s="798"/>
      <c r="Q55" s="798"/>
      <c r="R55" s="798"/>
      <c r="S55" s="798"/>
      <c r="T55" s="798"/>
      <c r="U55" s="798"/>
      <c r="V55" s="799"/>
      <c r="W55" s="799"/>
      <c r="X55" s="799"/>
      <c r="Y55" s="800"/>
      <c r="Z55" s="800"/>
      <c r="AA55" s="800"/>
      <c r="AB55" s="800"/>
      <c r="AC55" s="800"/>
      <c r="AD55" s="800"/>
      <c r="AE55" s="800"/>
      <c r="AF55" s="800"/>
      <c r="AG55" s="800"/>
      <c r="AH55" s="800"/>
      <c r="AI55" s="800"/>
      <c r="AJ55" s="800"/>
      <c r="AK55" s="800"/>
      <c r="AL55" s="800"/>
      <c r="AM55" s="800"/>
      <c r="AN55" s="800"/>
      <c r="AO55" s="800"/>
    </row>
    <row r="56" spans="1:41" ht="25.5" customHeight="1">
      <c r="A56" s="323">
        <v>4</v>
      </c>
      <c r="B56" s="798" t="s">
        <v>58</v>
      </c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 t="s">
        <v>86</v>
      </c>
      <c r="P56" s="798"/>
      <c r="Q56" s="798"/>
      <c r="R56" s="798"/>
      <c r="S56" s="798"/>
      <c r="T56" s="798"/>
      <c r="U56" s="798"/>
      <c r="V56" s="799"/>
      <c r="W56" s="799"/>
      <c r="X56" s="799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  <c r="AJ56" s="800"/>
      <c r="AK56" s="800"/>
      <c r="AL56" s="800"/>
      <c r="AM56" s="800"/>
      <c r="AN56" s="800"/>
      <c r="AO56" s="800"/>
    </row>
    <row r="57" spans="1:41" ht="25.5" customHeight="1">
      <c r="A57" s="323">
        <v>5</v>
      </c>
      <c r="B57" s="798" t="s">
        <v>59</v>
      </c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 t="s">
        <v>87</v>
      </c>
      <c r="P57" s="798"/>
      <c r="Q57" s="798"/>
      <c r="R57" s="798"/>
      <c r="S57" s="798"/>
      <c r="T57" s="798"/>
      <c r="U57" s="798"/>
      <c r="V57" s="799"/>
      <c r="W57" s="799"/>
      <c r="X57" s="799"/>
      <c r="Y57" s="800"/>
      <c r="Z57" s="800"/>
      <c r="AA57" s="800"/>
      <c r="AB57" s="800"/>
      <c r="AC57" s="800"/>
      <c r="AD57" s="800"/>
      <c r="AE57" s="800"/>
      <c r="AF57" s="800"/>
      <c r="AG57" s="800"/>
      <c r="AH57" s="800"/>
      <c r="AI57" s="800"/>
      <c r="AJ57" s="800"/>
      <c r="AK57" s="800"/>
      <c r="AL57" s="800"/>
      <c r="AM57" s="800"/>
      <c r="AN57" s="800"/>
      <c r="AO57" s="800"/>
    </row>
    <row r="58" spans="1:41" ht="25.5" customHeight="1">
      <c r="A58" s="323">
        <v>6</v>
      </c>
      <c r="B58" s="798" t="s">
        <v>60</v>
      </c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 t="s">
        <v>88</v>
      </c>
      <c r="P58" s="798"/>
      <c r="Q58" s="798"/>
      <c r="R58" s="798"/>
      <c r="S58" s="798"/>
      <c r="T58" s="798"/>
      <c r="U58" s="798"/>
      <c r="V58" s="799"/>
      <c r="W58" s="799"/>
      <c r="X58" s="799"/>
      <c r="Y58" s="800"/>
      <c r="Z58" s="800"/>
      <c r="AA58" s="800"/>
      <c r="AB58" s="800"/>
      <c r="AC58" s="800"/>
      <c r="AD58" s="800"/>
      <c r="AE58" s="800"/>
      <c r="AF58" s="800"/>
      <c r="AG58" s="800"/>
      <c r="AH58" s="800"/>
      <c r="AI58" s="800"/>
      <c r="AJ58" s="800"/>
      <c r="AK58" s="800"/>
      <c r="AL58" s="800"/>
      <c r="AM58" s="800"/>
      <c r="AN58" s="800"/>
      <c r="AO58" s="800"/>
    </row>
    <row r="59" spans="1:41" ht="25.5" customHeight="1">
      <c r="A59" s="323">
        <v>7</v>
      </c>
      <c r="B59" s="798" t="s">
        <v>61</v>
      </c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8" t="s">
        <v>89</v>
      </c>
      <c r="P59" s="798"/>
      <c r="Q59" s="798"/>
      <c r="R59" s="798"/>
      <c r="S59" s="798"/>
      <c r="T59" s="798"/>
      <c r="U59" s="798"/>
      <c r="V59" s="799"/>
      <c r="W59" s="799"/>
      <c r="X59" s="799"/>
      <c r="Y59" s="800"/>
      <c r="Z59" s="800"/>
      <c r="AA59" s="800"/>
      <c r="AB59" s="800"/>
      <c r="AC59" s="800"/>
      <c r="AD59" s="800"/>
      <c r="AE59" s="800"/>
      <c r="AF59" s="800"/>
      <c r="AG59" s="800"/>
      <c r="AH59" s="800"/>
      <c r="AI59" s="800"/>
      <c r="AJ59" s="800"/>
      <c r="AK59" s="800"/>
      <c r="AL59" s="800"/>
      <c r="AM59" s="800"/>
      <c r="AN59" s="800"/>
      <c r="AO59" s="800"/>
    </row>
    <row r="60" spans="1:41" ht="25.5" customHeight="1">
      <c r="A60" s="323">
        <v>8</v>
      </c>
      <c r="B60" s="798" t="s">
        <v>62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 t="s">
        <v>90</v>
      </c>
      <c r="P60" s="798"/>
      <c r="Q60" s="798"/>
      <c r="R60" s="798"/>
      <c r="S60" s="798"/>
      <c r="T60" s="798"/>
      <c r="U60" s="798"/>
      <c r="V60" s="799"/>
      <c r="W60" s="799"/>
      <c r="X60" s="799"/>
      <c r="Y60" s="800"/>
      <c r="Z60" s="800"/>
      <c r="AA60" s="800"/>
      <c r="AB60" s="800"/>
      <c r="AC60" s="800"/>
      <c r="AD60" s="800"/>
      <c r="AE60" s="800"/>
      <c r="AF60" s="800"/>
      <c r="AG60" s="800"/>
      <c r="AH60" s="800"/>
      <c r="AI60" s="800"/>
      <c r="AJ60" s="800"/>
      <c r="AK60" s="800"/>
      <c r="AL60" s="800"/>
      <c r="AM60" s="800"/>
      <c r="AN60" s="800"/>
      <c r="AO60" s="800"/>
    </row>
    <row r="61" spans="1:41" ht="25.5" customHeight="1">
      <c r="A61" s="323">
        <v>9</v>
      </c>
      <c r="B61" s="798" t="s">
        <v>63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 t="s">
        <v>91</v>
      </c>
      <c r="P61" s="798"/>
      <c r="Q61" s="798"/>
      <c r="R61" s="798"/>
      <c r="S61" s="798"/>
      <c r="T61" s="798"/>
      <c r="U61" s="798"/>
      <c r="V61" s="799"/>
      <c r="W61" s="799"/>
      <c r="X61" s="799"/>
      <c r="Y61" s="800"/>
      <c r="Z61" s="800"/>
      <c r="AA61" s="800"/>
      <c r="AB61" s="800"/>
      <c r="AC61" s="800"/>
      <c r="AD61" s="800"/>
      <c r="AE61" s="800"/>
      <c r="AF61" s="800"/>
      <c r="AG61" s="800"/>
      <c r="AH61" s="800"/>
      <c r="AI61" s="800"/>
      <c r="AJ61" s="800"/>
      <c r="AK61" s="800"/>
      <c r="AL61" s="800"/>
      <c r="AM61" s="800"/>
      <c r="AN61" s="800"/>
      <c r="AO61" s="800"/>
    </row>
    <row r="62" spans="1:41" ht="25.5" customHeight="1">
      <c r="A62" s="323">
        <v>10</v>
      </c>
      <c r="B62" s="798" t="s">
        <v>64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 t="s">
        <v>92</v>
      </c>
      <c r="P62" s="798"/>
      <c r="Q62" s="798"/>
      <c r="R62" s="798"/>
      <c r="S62" s="798"/>
      <c r="T62" s="798"/>
      <c r="U62" s="798"/>
      <c r="V62" s="799"/>
      <c r="W62" s="799"/>
      <c r="X62" s="799"/>
      <c r="Y62" s="800"/>
      <c r="Z62" s="800"/>
      <c r="AA62" s="800"/>
      <c r="AB62" s="800"/>
      <c r="AC62" s="800"/>
      <c r="AD62" s="800"/>
      <c r="AE62" s="800"/>
      <c r="AF62" s="800"/>
      <c r="AG62" s="800"/>
      <c r="AH62" s="800"/>
      <c r="AI62" s="800"/>
      <c r="AJ62" s="800"/>
      <c r="AK62" s="800"/>
      <c r="AL62" s="800"/>
      <c r="AM62" s="800"/>
      <c r="AN62" s="800"/>
      <c r="AO62" s="800"/>
    </row>
    <row r="63" spans="1:41" ht="25.5" customHeight="1">
      <c r="A63" s="323">
        <v>11</v>
      </c>
      <c r="B63" s="798" t="s">
        <v>65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 t="s">
        <v>93</v>
      </c>
      <c r="P63" s="798"/>
      <c r="Q63" s="798"/>
      <c r="R63" s="798"/>
      <c r="S63" s="798"/>
      <c r="T63" s="798"/>
      <c r="U63" s="798"/>
      <c r="V63" s="799"/>
      <c r="W63" s="799"/>
      <c r="X63" s="799"/>
      <c r="Y63" s="800"/>
      <c r="Z63" s="800"/>
      <c r="AA63" s="800"/>
      <c r="AB63" s="800"/>
      <c r="AC63" s="800"/>
      <c r="AD63" s="800"/>
      <c r="AE63" s="800"/>
      <c r="AF63" s="800"/>
      <c r="AG63" s="800"/>
      <c r="AH63" s="800"/>
      <c r="AI63" s="800"/>
      <c r="AJ63" s="800"/>
      <c r="AK63" s="800"/>
      <c r="AL63" s="800"/>
      <c r="AM63" s="800"/>
      <c r="AN63" s="800"/>
      <c r="AO63" s="800"/>
    </row>
    <row r="64" spans="1:41" ht="25.5" customHeight="1">
      <c r="A64" s="803" t="s">
        <v>734</v>
      </c>
      <c r="B64" s="804"/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5"/>
      <c r="V64" s="806">
        <f>IF((COUNTA(V65:X70)+COUNTA(V75:X80))=0,"",(COUNTIF(V65:X70,"Yes")+COUNTIF(V75:X80,"Yes"))/12)</f>
      </c>
      <c r="W64" s="807"/>
      <c r="X64" s="808"/>
      <c r="Y64" s="809" t="s">
        <v>733</v>
      </c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10"/>
      <c r="AK64" s="810"/>
      <c r="AL64" s="810"/>
      <c r="AM64" s="810"/>
      <c r="AN64" s="810"/>
      <c r="AO64" s="811"/>
    </row>
    <row r="65" spans="1:41" ht="25.5" customHeight="1">
      <c r="A65" s="323">
        <v>12</v>
      </c>
      <c r="B65" s="798" t="s">
        <v>66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 t="s">
        <v>94</v>
      </c>
      <c r="P65" s="798"/>
      <c r="Q65" s="798"/>
      <c r="R65" s="798"/>
      <c r="S65" s="798"/>
      <c r="T65" s="798"/>
      <c r="U65" s="798"/>
      <c r="V65" s="799"/>
      <c r="W65" s="799"/>
      <c r="X65" s="799"/>
      <c r="Y65" s="800"/>
      <c r="Z65" s="800"/>
      <c r="AA65" s="800"/>
      <c r="AB65" s="800"/>
      <c r="AC65" s="800"/>
      <c r="AD65" s="800"/>
      <c r="AE65" s="800"/>
      <c r="AF65" s="800"/>
      <c r="AG65" s="800"/>
      <c r="AH65" s="800"/>
      <c r="AI65" s="800"/>
      <c r="AJ65" s="800"/>
      <c r="AK65" s="800"/>
      <c r="AL65" s="800"/>
      <c r="AM65" s="800"/>
      <c r="AN65" s="800"/>
      <c r="AO65" s="800"/>
    </row>
    <row r="66" spans="1:41" ht="25.5" customHeight="1">
      <c r="A66" s="323">
        <v>13</v>
      </c>
      <c r="B66" s="798" t="s">
        <v>82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 t="s">
        <v>95</v>
      </c>
      <c r="P66" s="798"/>
      <c r="Q66" s="798"/>
      <c r="R66" s="798"/>
      <c r="S66" s="798"/>
      <c r="T66" s="798"/>
      <c r="U66" s="798"/>
      <c r="V66" s="799"/>
      <c r="W66" s="799"/>
      <c r="X66" s="799"/>
      <c r="Y66" s="800"/>
      <c r="Z66" s="800"/>
      <c r="AA66" s="800"/>
      <c r="AB66" s="800"/>
      <c r="AC66" s="800"/>
      <c r="AD66" s="800"/>
      <c r="AE66" s="800"/>
      <c r="AF66" s="800"/>
      <c r="AG66" s="800"/>
      <c r="AH66" s="800"/>
      <c r="AI66" s="800"/>
      <c r="AJ66" s="800"/>
      <c r="AK66" s="800"/>
      <c r="AL66" s="800"/>
      <c r="AM66" s="800"/>
      <c r="AN66" s="800"/>
      <c r="AO66" s="800"/>
    </row>
    <row r="67" spans="1:41" ht="25.5" customHeight="1">
      <c r="A67" s="323">
        <v>14</v>
      </c>
      <c r="B67" s="798" t="s">
        <v>67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 t="s">
        <v>96</v>
      </c>
      <c r="P67" s="798"/>
      <c r="Q67" s="798"/>
      <c r="R67" s="798"/>
      <c r="S67" s="798"/>
      <c r="T67" s="798"/>
      <c r="U67" s="798"/>
      <c r="V67" s="799"/>
      <c r="W67" s="799"/>
      <c r="X67" s="799"/>
      <c r="Y67" s="800"/>
      <c r="Z67" s="800"/>
      <c r="AA67" s="800"/>
      <c r="AB67" s="800"/>
      <c r="AC67" s="800"/>
      <c r="AD67" s="800"/>
      <c r="AE67" s="800"/>
      <c r="AF67" s="800"/>
      <c r="AG67" s="800"/>
      <c r="AH67" s="800"/>
      <c r="AI67" s="800"/>
      <c r="AJ67" s="800"/>
      <c r="AK67" s="800"/>
      <c r="AL67" s="800"/>
      <c r="AM67" s="800"/>
      <c r="AN67" s="800"/>
      <c r="AO67" s="800"/>
    </row>
    <row r="68" spans="1:41" ht="25.5" customHeight="1">
      <c r="A68" s="323">
        <v>15</v>
      </c>
      <c r="B68" s="798" t="s">
        <v>68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 t="s">
        <v>97</v>
      </c>
      <c r="P68" s="798"/>
      <c r="Q68" s="798"/>
      <c r="R68" s="798"/>
      <c r="S68" s="798"/>
      <c r="T68" s="798"/>
      <c r="U68" s="798"/>
      <c r="V68" s="799"/>
      <c r="W68" s="799"/>
      <c r="X68" s="799"/>
      <c r="Y68" s="800"/>
      <c r="Z68" s="800"/>
      <c r="AA68" s="800"/>
      <c r="AB68" s="800"/>
      <c r="AC68" s="800"/>
      <c r="AD68" s="800"/>
      <c r="AE68" s="800"/>
      <c r="AF68" s="800"/>
      <c r="AG68" s="800"/>
      <c r="AH68" s="800"/>
      <c r="AI68" s="800"/>
      <c r="AJ68" s="800"/>
      <c r="AK68" s="800"/>
      <c r="AL68" s="800"/>
      <c r="AM68" s="800"/>
      <c r="AN68" s="800"/>
      <c r="AO68" s="800"/>
    </row>
    <row r="69" spans="1:41" ht="25.5" customHeight="1">
      <c r="A69" s="323">
        <v>16</v>
      </c>
      <c r="B69" s="798" t="s">
        <v>69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 t="s">
        <v>96</v>
      </c>
      <c r="P69" s="798"/>
      <c r="Q69" s="798"/>
      <c r="R69" s="798"/>
      <c r="S69" s="798"/>
      <c r="T69" s="798"/>
      <c r="U69" s="798"/>
      <c r="V69" s="799"/>
      <c r="W69" s="799"/>
      <c r="X69" s="799"/>
      <c r="Y69" s="800"/>
      <c r="Z69" s="800"/>
      <c r="AA69" s="800"/>
      <c r="AB69" s="800"/>
      <c r="AC69" s="800"/>
      <c r="AD69" s="800"/>
      <c r="AE69" s="800"/>
      <c r="AF69" s="800"/>
      <c r="AG69" s="800"/>
      <c r="AH69" s="800"/>
      <c r="AI69" s="800"/>
      <c r="AJ69" s="800"/>
      <c r="AK69" s="800"/>
      <c r="AL69" s="800"/>
      <c r="AM69" s="800"/>
      <c r="AN69" s="800"/>
      <c r="AO69" s="800"/>
    </row>
    <row r="70" spans="1:41" ht="25.5" customHeight="1">
      <c r="A70" s="323">
        <v>17</v>
      </c>
      <c r="B70" s="798" t="s">
        <v>70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 t="s">
        <v>98</v>
      </c>
      <c r="P70" s="798"/>
      <c r="Q70" s="798"/>
      <c r="R70" s="798"/>
      <c r="S70" s="798"/>
      <c r="T70" s="798"/>
      <c r="U70" s="798"/>
      <c r="V70" s="799"/>
      <c r="W70" s="799"/>
      <c r="X70" s="799"/>
      <c r="Y70" s="800"/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800"/>
      <c r="AK70" s="800"/>
      <c r="AL70" s="800"/>
      <c r="AM70" s="800"/>
      <c r="AN70" s="800"/>
      <c r="AO70" s="800"/>
    </row>
    <row r="71" spans="1:41" ht="25.5" customHeight="1">
      <c r="A71" s="426"/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8"/>
      <c r="W71" s="428"/>
      <c r="X71" s="428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</row>
    <row r="72" spans="1:41" ht="12.75" customHeight="1">
      <c r="A72" s="759" t="s">
        <v>735</v>
      </c>
      <c r="B72" s="759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59"/>
      <c r="AE72" s="759"/>
      <c r="AF72" s="759"/>
      <c r="AG72" s="759"/>
      <c r="AH72" s="759"/>
      <c r="AI72" s="759"/>
      <c r="AJ72" s="759"/>
      <c r="AK72" s="759"/>
      <c r="AL72" s="759"/>
      <c r="AM72" s="759"/>
      <c r="AN72" s="759"/>
      <c r="AO72" s="759"/>
    </row>
    <row r="73" spans="1:41" ht="12.75" customHeight="1">
      <c r="A73" s="324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812"/>
      <c r="P73" s="812"/>
      <c r="Q73" s="812"/>
      <c r="R73" s="812"/>
      <c r="S73" s="812"/>
      <c r="T73" s="812"/>
      <c r="U73" s="812"/>
      <c r="V73" s="813"/>
      <c r="W73" s="813"/>
      <c r="X73" s="813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</row>
    <row r="74" spans="1:41" ht="12.75" customHeight="1">
      <c r="A74" s="350" t="s">
        <v>104</v>
      </c>
      <c r="B74" s="801" t="s">
        <v>105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 t="s">
        <v>106</v>
      </c>
      <c r="P74" s="801"/>
      <c r="Q74" s="801"/>
      <c r="R74" s="801"/>
      <c r="S74" s="801"/>
      <c r="T74" s="801"/>
      <c r="U74" s="801"/>
      <c r="V74" s="797" t="s">
        <v>107</v>
      </c>
      <c r="W74" s="797"/>
      <c r="X74" s="797"/>
      <c r="Y74" s="802" t="s">
        <v>110</v>
      </c>
      <c r="Z74" s="802"/>
      <c r="AA74" s="802"/>
      <c r="AB74" s="802"/>
      <c r="AC74" s="802"/>
      <c r="AD74" s="802"/>
      <c r="AE74" s="802"/>
      <c r="AF74" s="802"/>
      <c r="AG74" s="802"/>
      <c r="AH74" s="802"/>
      <c r="AI74" s="802"/>
      <c r="AJ74" s="802"/>
      <c r="AK74" s="802"/>
      <c r="AL74" s="802"/>
      <c r="AM74" s="802"/>
      <c r="AN74" s="802"/>
      <c r="AO74" s="802"/>
    </row>
    <row r="75" spans="1:41" ht="25.5" customHeight="1">
      <c r="A75" s="323">
        <v>18</v>
      </c>
      <c r="B75" s="798" t="s">
        <v>71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 t="s">
        <v>91</v>
      </c>
      <c r="P75" s="798"/>
      <c r="Q75" s="798"/>
      <c r="R75" s="798"/>
      <c r="S75" s="798"/>
      <c r="T75" s="798"/>
      <c r="U75" s="798"/>
      <c r="V75" s="799"/>
      <c r="W75" s="799"/>
      <c r="X75" s="799"/>
      <c r="Y75" s="800"/>
      <c r="Z75" s="800"/>
      <c r="AA75" s="800"/>
      <c r="AB75" s="800"/>
      <c r="AC75" s="800"/>
      <c r="AD75" s="800"/>
      <c r="AE75" s="800"/>
      <c r="AF75" s="800"/>
      <c r="AG75" s="800"/>
      <c r="AH75" s="800"/>
      <c r="AI75" s="800"/>
      <c r="AJ75" s="800"/>
      <c r="AK75" s="800"/>
      <c r="AL75" s="800"/>
      <c r="AM75" s="800"/>
      <c r="AN75" s="800"/>
      <c r="AO75" s="800"/>
    </row>
    <row r="76" spans="1:41" ht="25.5" customHeight="1">
      <c r="A76" s="323">
        <v>19</v>
      </c>
      <c r="B76" s="798" t="s">
        <v>72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 t="s">
        <v>93</v>
      </c>
      <c r="P76" s="798"/>
      <c r="Q76" s="798"/>
      <c r="R76" s="798"/>
      <c r="S76" s="798"/>
      <c r="T76" s="798"/>
      <c r="U76" s="798"/>
      <c r="V76" s="799"/>
      <c r="W76" s="799"/>
      <c r="X76" s="799"/>
      <c r="Y76" s="800"/>
      <c r="Z76" s="800"/>
      <c r="AA76" s="800"/>
      <c r="AB76" s="800"/>
      <c r="AC76" s="800"/>
      <c r="AD76" s="800"/>
      <c r="AE76" s="800"/>
      <c r="AF76" s="800"/>
      <c r="AG76" s="800"/>
      <c r="AH76" s="800"/>
      <c r="AI76" s="800"/>
      <c r="AJ76" s="800"/>
      <c r="AK76" s="800"/>
      <c r="AL76" s="800"/>
      <c r="AM76" s="800"/>
      <c r="AN76" s="800"/>
      <c r="AO76" s="800"/>
    </row>
    <row r="77" spans="1:41" ht="25.5" customHeight="1">
      <c r="A77" s="323">
        <v>20</v>
      </c>
      <c r="B77" s="798" t="s">
        <v>307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 t="s">
        <v>93</v>
      </c>
      <c r="P77" s="798"/>
      <c r="Q77" s="798"/>
      <c r="R77" s="798"/>
      <c r="S77" s="798"/>
      <c r="T77" s="798"/>
      <c r="U77" s="798"/>
      <c r="V77" s="799"/>
      <c r="W77" s="799"/>
      <c r="X77" s="799"/>
      <c r="Y77" s="800"/>
      <c r="Z77" s="800"/>
      <c r="AA77" s="800"/>
      <c r="AB77" s="800"/>
      <c r="AC77" s="800"/>
      <c r="AD77" s="800"/>
      <c r="AE77" s="800"/>
      <c r="AF77" s="800"/>
      <c r="AG77" s="800"/>
      <c r="AH77" s="800"/>
      <c r="AI77" s="800"/>
      <c r="AJ77" s="800"/>
      <c r="AK77" s="800"/>
      <c r="AL77" s="800"/>
      <c r="AM77" s="800"/>
      <c r="AN77" s="800"/>
      <c r="AO77" s="800"/>
    </row>
    <row r="78" spans="1:41" ht="25.5" customHeight="1">
      <c r="A78" s="323">
        <v>21</v>
      </c>
      <c r="B78" s="798" t="s">
        <v>306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 t="s">
        <v>95</v>
      </c>
      <c r="P78" s="798"/>
      <c r="Q78" s="798"/>
      <c r="R78" s="798"/>
      <c r="S78" s="798"/>
      <c r="T78" s="798"/>
      <c r="U78" s="798"/>
      <c r="V78" s="799"/>
      <c r="W78" s="799"/>
      <c r="X78" s="799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0"/>
      <c r="AK78" s="800"/>
      <c r="AL78" s="800"/>
      <c r="AM78" s="800"/>
      <c r="AN78" s="800"/>
      <c r="AO78" s="800"/>
    </row>
    <row r="79" spans="1:41" ht="25.5" customHeight="1">
      <c r="A79" s="323">
        <v>22</v>
      </c>
      <c r="B79" s="798" t="s">
        <v>73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 t="s">
        <v>99</v>
      </c>
      <c r="P79" s="798"/>
      <c r="Q79" s="798"/>
      <c r="R79" s="798"/>
      <c r="S79" s="798"/>
      <c r="T79" s="798"/>
      <c r="U79" s="798"/>
      <c r="V79" s="799"/>
      <c r="W79" s="799"/>
      <c r="X79" s="799"/>
      <c r="Y79" s="800"/>
      <c r="Z79" s="800"/>
      <c r="AA79" s="800"/>
      <c r="AB79" s="800"/>
      <c r="AC79" s="800"/>
      <c r="AD79" s="800"/>
      <c r="AE79" s="800"/>
      <c r="AF79" s="800"/>
      <c r="AG79" s="800"/>
      <c r="AH79" s="800"/>
      <c r="AI79" s="800"/>
      <c r="AJ79" s="800"/>
      <c r="AK79" s="800"/>
      <c r="AL79" s="800"/>
      <c r="AM79" s="800"/>
      <c r="AN79" s="800"/>
      <c r="AO79" s="800"/>
    </row>
    <row r="80" spans="1:41" ht="25.5" customHeight="1">
      <c r="A80" s="323">
        <v>23</v>
      </c>
      <c r="B80" s="798" t="s">
        <v>74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 t="s">
        <v>93</v>
      </c>
      <c r="P80" s="798"/>
      <c r="Q80" s="798"/>
      <c r="R80" s="798"/>
      <c r="S80" s="798"/>
      <c r="T80" s="798"/>
      <c r="U80" s="798"/>
      <c r="V80" s="799"/>
      <c r="W80" s="799"/>
      <c r="X80" s="799"/>
      <c r="Y80" s="800"/>
      <c r="Z80" s="800"/>
      <c r="AA80" s="800"/>
      <c r="AB80" s="800"/>
      <c r="AC80" s="800"/>
      <c r="AD80" s="800"/>
      <c r="AE80" s="800"/>
      <c r="AF80" s="800"/>
      <c r="AG80" s="800"/>
      <c r="AH80" s="800"/>
      <c r="AI80" s="800"/>
      <c r="AJ80" s="800"/>
      <c r="AK80" s="800"/>
      <c r="AL80" s="800"/>
      <c r="AM80" s="800"/>
      <c r="AN80" s="800"/>
      <c r="AO80" s="800"/>
    </row>
    <row r="81" spans="1:41" ht="25.5" customHeight="1">
      <c r="A81" s="803" t="s">
        <v>737</v>
      </c>
      <c r="B81" s="804"/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5"/>
      <c r="V81" s="806">
        <f>IF(COUNTA(V82:X89)=0,"",COUNTIF(V82:X89,"Yes")/8)</f>
      </c>
      <c r="W81" s="807"/>
      <c r="X81" s="808"/>
      <c r="Y81" s="809" t="s">
        <v>733</v>
      </c>
      <c r="Z81" s="810"/>
      <c r="AA81" s="810"/>
      <c r="AB81" s="810"/>
      <c r="AC81" s="810"/>
      <c r="AD81" s="810"/>
      <c r="AE81" s="810"/>
      <c r="AF81" s="810"/>
      <c r="AG81" s="810"/>
      <c r="AH81" s="810"/>
      <c r="AI81" s="810"/>
      <c r="AJ81" s="810"/>
      <c r="AK81" s="810"/>
      <c r="AL81" s="810"/>
      <c r="AM81" s="810"/>
      <c r="AN81" s="810"/>
      <c r="AO81" s="811"/>
    </row>
    <row r="82" spans="1:41" ht="25.5" customHeight="1">
      <c r="A82" s="323">
        <v>24</v>
      </c>
      <c r="B82" s="798" t="s">
        <v>738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 t="s">
        <v>96</v>
      </c>
      <c r="P82" s="798"/>
      <c r="Q82" s="798"/>
      <c r="R82" s="798"/>
      <c r="S82" s="798"/>
      <c r="T82" s="798"/>
      <c r="U82" s="798"/>
      <c r="V82" s="799"/>
      <c r="W82" s="799"/>
      <c r="X82" s="799"/>
      <c r="Y82" s="800"/>
      <c r="Z82" s="800"/>
      <c r="AA82" s="800"/>
      <c r="AB82" s="800"/>
      <c r="AC82" s="800"/>
      <c r="AD82" s="800"/>
      <c r="AE82" s="800"/>
      <c r="AF82" s="800"/>
      <c r="AG82" s="800"/>
      <c r="AH82" s="800"/>
      <c r="AI82" s="800"/>
      <c r="AJ82" s="800"/>
      <c r="AK82" s="800"/>
      <c r="AL82" s="800"/>
      <c r="AM82" s="800"/>
      <c r="AN82" s="800"/>
      <c r="AO82" s="800"/>
    </row>
    <row r="83" spans="1:41" ht="25.5" customHeight="1">
      <c r="A83" s="323">
        <v>25</v>
      </c>
      <c r="B83" s="798" t="s">
        <v>75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 t="s">
        <v>91</v>
      </c>
      <c r="P83" s="798"/>
      <c r="Q83" s="798"/>
      <c r="R83" s="798"/>
      <c r="S83" s="798"/>
      <c r="T83" s="798"/>
      <c r="U83" s="798"/>
      <c r="V83" s="799"/>
      <c r="W83" s="799"/>
      <c r="X83" s="799"/>
      <c r="Y83" s="800"/>
      <c r="Z83" s="800"/>
      <c r="AA83" s="800"/>
      <c r="AB83" s="800"/>
      <c r="AC83" s="800"/>
      <c r="AD83" s="800"/>
      <c r="AE83" s="800"/>
      <c r="AF83" s="800"/>
      <c r="AG83" s="800"/>
      <c r="AH83" s="800"/>
      <c r="AI83" s="800"/>
      <c r="AJ83" s="800"/>
      <c r="AK83" s="800"/>
      <c r="AL83" s="800"/>
      <c r="AM83" s="800"/>
      <c r="AN83" s="800"/>
      <c r="AO83" s="800"/>
    </row>
    <row r="84" spans="1:41" ht="25.5" customHeight="1">
      <c r="A84" s="323">
        <v>26</v>
      </c>
      <c r="B84" s="798" t="s">
        <v>76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 t="s">
        <v>100</v>
      </c>
      <c r="P84" s="798"/>
      <c r="Q84" s="798"/>
      <c r="R84" s="798"/>
      <c r="S84" s="798"/>
      <c r="T84" s="798"/>
      <c r="U84" s="798"/>
      <c r="V84" s="799"/>
      <c r="W84" s="799"/>
      <c r="X84" s="799"/>
      <c r="Y84" s="800"/>
      <c r="Z84" s="800"/>
      <c r="AA84" s="800"/>
      <c r="AB84" s="800"/>
      <c r="AC84" s="800"/>
      <c r="AD84" s="800"/>
      <c r="AE84" s="800"/>
      <c r="AF84" s="800"/>
      <c r="AG84" s="800"/>
      <c r="AH84" s="800"/>
      <c r="AI84" s="800"/>
      <c r="AJ84" s="800"/>
      <c r="AK84" s="800"/>
      <c r="AL84" s="800"/>
      <c r="AM84" s="800"/>
      <c r="AN84" s="800"/>
      <c r="AO84" s="800"/>
    </row>
    <row r="85" spans="1:41" ht="25.5" customHeight="1">
      <c r="A85" s="323">
        <v>27</v>
      </c>
      <c r="B85" s="798" t="s">
        <v>77</v>
      </c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 t="s">
        <v>101</v>
      </c>
      <c r="P85" s="798"/>
      <c r="Q85" s="798"/>
      <c r="R85" s="798"/>
      <c r="S85" s="798"/>
      <c r="T85" s="798"/>
      <c r="U85" s="798"/>
      <c r="V85" s="799"/>
      <c r="W85" s="799"/>
      <c r="X85" s="799"/>
      <c r="Y85" s="800"/>
      <c r="Z85" s="800"/>
      <c r="AA85" s="800"/>
      <c r="AB85" s="800"/>
      <c r="AC85" s="800"/>
      <c r="AD85" s="800"/>
      <c r="AE85" s="800"/>
      <c r="AF85" s="800"/>
      <c r="AG85" s="800"/>
      <c r="AH85" s="800"/>
      <c r="AI85" s="800"/>
      <c r="AJ85" s="800"/>
      <c r="AK85" s="800"/>
      <c r="AL85" s="800"/>
      <c r="AM85" s="800"/>
      <c r="AN85" s="800"/>
      <c r="AO85" s="800"/>
    </row>
    <row r="86" spans="1:41" ht="25.5" customHeight="1">
      <c r="A86" s="323">
        <v>28</v>
      </c>
      <c r="B86" s="798" t="s">
        <v>78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 t="s">
        <v>102</v>
      </c>
      <c r="P86" s="798"/>
      <c r="Q86" s="798"/>
      <c r="R86" s="798"/>
      <c r="S86" s="798"/>
      <c r="T86" s="798"/>
      <c r="U86" s="798"/>
      <c r="V86" s="799"/>
      <c r="W86" s="799"/>
      <c r="X86" s="799"/>
      <c r="Y86" s="800"/>
      <c r="Z86" s="800"/>
      <c r="AA86" s="800"/>
      <c r="AB86" s="800"/>
      <c r="AC86" s="800"/>
      <c r="AD86" s="800"/>
      <c r="AE86" s="800"/>
      <c r="AF86" s="800"/>
      <c r="AG86" s="800"/>
      <c r="AH86" s="800"/>
      <c r="AI86" s="800"/>
      <c r="AJ86" s="800"/>
      <c r="AK86" s="800"/>
      <c r="AL86" s="800"/>
      <c r="AM86" s="800"/>
      <c r="AN86" s="800"/>
      <c r="AO86" s="800"/>
    </row>
    <row r="87" spans="1:41" ht="25.5" customHeight="1">
      <c r="A87" s="323">
        <v>29</v>
      </c>
      <c r="B87" s="798" t="s">
        <v>79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 t="s">
        <v>103</v>
      </c>
      <c r="P87" s="798"/>
      <c r="Q87" s="798"/>
      <c r="R87" s="798"/>
      <c r="S87" s="798"/>
      <c r="T87" s="798"/>
      <c r="U87" s="798"/>
      <c r="V87" s="799"/>
      <c r="W87" s="799"/>
      <c r="X87" s="799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800"/>
      <c r="AL87" s="800"/>
      <c r="AM87" s="800"/>
      <c r="AN87" s="800"/>
      <c r="AO87" s="800"/>
    </row>
    <row r="88" spans="1:41" ht="25.5" customHeight="1">
      <c r="A88" s="323">
        <v>30</v>
      </c>
      <c r="B88" s="798" t="s">
        <v>80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 t="s">
        <v>91</v>
      </c>
      <c r="P88" s="798"/>
      <c r="Q88" s="798"/>
      <c r="R88" s="798"/>
      <c r="S88" s="798"/>
      <c r="T88" s="798"/>
      <c r="U88" s="798"/>
      <c r="V88" s="799"/>
      <c r="W88" s="799"/>
      <c r="X88" s="799"/>
      <c r="Y88" s="800"/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</row>
    <row r="89" spans="1:41" ht="25.5" customHeight="1">
      <c r="A89" s="323">
        <v>31</v>
      </c>
      <c r="B89" s="798" t="s">
        <v>81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 t="s">
        <v>93</v>
      </c>
      <c r="P89" s="798"/>
      <c r="Q89" s="798"/>
      <c r="R89" s="798"/>
      <c r="S89" s="798"/>
      <c r="T89" s="798"/>
      <c r="U89" s="798"/>
      <c r="V89" s="799"/>
      <c r="W89" s="799"/>
      <c r="X89" s="799"/>
      <c r="Y89" s="800"/>
      <c r="Z89" s="800"/>
      <c r="AA89" s="800"/>
      <c r="AB89" s="800"/>
      <c r="AC89" s="800"/>
      <c r="AD89" s="800"/>
      <c r="AE89" s="800"/>
      <c r="AF89" s="800"/>
      <c r="AG89" s="800"/>
      <c r="AH89" s="800"/>
      <c r="AI89" s="800"/>
      <c r="AJ89" s="800"/>
      <c r="AK89" s="800"/>
      <c r="AL89" s="800"/>
      <c r="AM89" s="800"/>
      <c r="AN89" s="800"/>
      <c r="AO89" s="800"/>
    </row>
    <row r="90" spans="15:21" ht="12.75">
      <c r="O90" s="348"/>
      <c r="P90" s="348"/>
      <c r="Q90" s="348"/>
      <c r="R90" s="348"/>
      <c r="S90" s="348"/>
      <c r="T90" s="348"/>
      <c r="U90" s="348"/>
    </row>
    <row r="91" spans="1:41" ht="12.75">
      <c r="A91" s="759" t="s">
        <v>736</v>
      </c>
      <c r="B91" s="759"/>
      <c r="C91" s="759"/>
      <c r="D91" s="759"/>
      <c r="E91" s="759"/>
      <c r="F91" s="759"/>
      <c r="G91" s="759"/>
      <c r="H91" s="759"/>
      <c r="I91" s="759"/>
      <c r="J91" s="759"/>
      <c r="K91" s="759"/>
      <c r="L91" s="759"/>
      <c r="M91" s="759"/>
      <c r="N91" s="759"/>
      <c r="O91" s="759"/>
      <c r="P91" s="759"/>
      <c r="Q91" s="759"/>
      <c r="R91" s="759"/>
      <c r="S91" s="759"/>
      <c r="T91" s="759"/>
      <c r="U91" s="759"/>
      <c r="V91" s="759"/>
      <c r="W91" s="759"/>
      <c r="X91" s="759"/>
      <c r="Y91" s="759"/>
      <c r="Z91" s="759"/>
      <c r="AA91" s="759"/>
      <c r="AB91" s="759"/>
      <c r="AC91" s="759"/>
      <c r="AD91" s="759"/>
      <c r="AE91" s="759"/>
      <c r="AF91" s="759"/>
      <c r="AG91" s="759"/>
      <c r="AH91" s="759"/>
      <c r="AI91" s="759"/>
      <c r="AJ91" s="759"/>
      <c r="AK91" s="759"/>
      <c r="AL91" s="759"/>
      <c r="AM91" s="759"/>
      <c r="AN91" s="759"/>
      <c r="AO91" s="759"/>
    </row>
    <row r="93" spans="1:41" ht="12.75">
      <c r="A93" s="815" t="s">
        <v>113</v>
      </c>
      <c r="B93" s="815"/>
      <c r="C93" s="815"/>
      <c r="D93" s="815"/>
      <c r="E93" s="815"/>
      <c r="F93" s="815"/>
      <c r="G93" s="815"/>
      <c r="H93" s="815"/>
      <c r="I93" s="815"/>
      <c r="J93" s="815"/>
      <c r="K93" s="815"/>
      <c r="L93" s="816" t="s">
        <v>111</v>
      </c>
      <c r="M93" s="816"/>
      <c r="N93" s="816"/>
      <c r="O93" s="816"/>
      <c r="P93" s="817" t="s">
        <v>114</v>
      </c>
      <c r="Q93" s="817"/>
      <c r="R93" s="817"/>
      <c r="S93" s="818" t="s">
        <v>112</v>
      </c>
      <c r="T93" s="818"/>
      <c r="U93" s="818"/>
      <c r="V93" s="797" t="s">
        <v>31</v>
      </c>
      <c r="W93" s="797"/>
      <c r="X93" s="797"/>
      <c r="Y93" s="797"/>
      <c r="Z93" s="797"/>
      <c r="AA93" s="797" t="s">
        <v>32</v>
      </c>
      <c r="AB93" s="797"/>
      <c r="AC93" s="797"/>
      <c r="AD93" s="797"/>
      <c r="AE93" s="797"/>
      <c r="AF93" s="797" t="s">
        <v>33</v>
      </c>
      <c r="AG93" s="797"/>
      <c r="AH93" s="797"/>
      <c r="AI93" s="797"/>
      <c r="AJ93" s="797"/>
      <c r="AK93" s="797" t="s">
        <v>34</v>
      </c>
      <c r="AL93" s="797"/>
      <c r="AM93" s="797"/>
      <c r="AN93" s="797"/>
      <c r="AO93" s="797"/>
    </row>
    <row r="94" spans="1:41" ht="12.75">
      <c r="A94" s="815"/>
      <c r="B94" s="815"/>
      <c r="C94" s="815"/>
      <c r="D94" s="815"/>
      <c r="E94" s="815"/>
      <c r="F94" s="815"/>
      <c r="G94" s="815"/>
      <c r="H94" s="815"/>
      <c r="I94" s="815"/>
      <c r="J94" s="815"/>
      <c r="K94" s="815"/>
      <c r="L94" s="816"/>
      <c r="M94" s="816"/>
      <c r="N94" s="816"/>
      <c r="O94" s="816"/>
      <c r="P94" s="817"/>
      <c r="Q94" s="817"/>
      <c r="R94" s="817"/>
      <c r="S94" s="818"/>
      <c r="T94" s="818"/>
      <c r="U94" s="818"/>
      <c r="V94" s="797" t="s">
        <v>15</v>
      </c>
      <c r="W94" s="797"/>
      <c r="X94" s="797"/>
      <c r="Y94" s="797" t="s">
        <v>20</v>
      </c>
      <c r="Z94" s="797"/>
      <c r="AA94" s="797" t="s">
        <v>15</v>
      </c>
      <c r="AB94" s="797"/>
      <c r="AC94" s="797"/>
      <c r="AD94" s="797" t="s">
        <v>20</v>
      </c>
      <c r="AE94" s="797"/>
      <c r="AF94" s="797" t="s">
        <v>15</v>
      </c>
      <c r="AG94" s="797"/>
      <c r="AH94" s="797"/>
      <c r="AI94" s="797" t="s">
        <v>20</v>
      </c>
      <c r="AJ94" s="797"/>
      <c r="AK94" s="797" t="s">
        <v>15</v>
      </c>
      <c r="AL94" s="797"/>
      <c r="AM94" s="797"/>
      <c r="AN94" s="797" t="s">
        <v>20</v>
      </c>
      <c r="AO94" s="797"/>
    </row>
    <row r="95" spans="1:41" ht="12.75">
      <c r="A95" s="794"/>
      <c r="B95" s="794"/>
      <c r="C95" s="794"/>
      <c r="D95" s="794"/>
      <c r="E95" s="794"/>
      <c r="F95" s="794"/>
      <c r="G95" s="794"/>
      <c r="H95" s="794"/>
      <c r="I95" s="794"/>
      <c r="J95" s="794"/>
      <c r="K95" s="794"/>
      <c r="L95" s="821"/>
      <c r="M95" s="821"/>
      <c r="N95" s="821"/>
      <c r="O95" s="821"/>
      <c r="P95" s="795"/>
      <c r="Q95" s="795"/>
      <c r="R95" s="795"/>
      <c r="S95" s="822">
        <f>V95+AA95</f>
        <v>0</v>
      </c>
      <c r="T95" s="822"/>
      <c r="U95" s="822"/>
      <c r="V95" s="820"/>
      <c r="W95" s="820"/>
      <c r="X95" s="820"/>
      <c r="Y95" s="819">
        <f>_xlfn.IFERROR(V95/$S95*100,"")</f>
      </c>
      <c r="Z95" s="819"/>
      <c r="AA95" s="820"/>
      <c r="AB95" s="820"/>
      <c r="AC95" s="820"/>
      <c r="AD95" s="819">
        <f aca="true" t="shared" si="0" ref="AD95:AD103">_xlfn.IFERROR(AA95/$S95*100,"")</f>
      </c>
      <c r="AE95" s="819"/>
      <c r="AF95" s="820"/>
      <c r="AG95" s="820"/>
      <c r="AH95" s="820"/>
      <c r="AI95" s="819">
        <f aca="true" t="shared" si="1" ref="AI95:AI103">_xlfn.IFERROR(AF95/$S95*100,"")</f>
      </c>
      <c r="AJ95" s="819"/>
      <c r="AK95" s="820"/>
      <c r="AL95" s="820"/>
      <c r="AM95" s="820"/>
      <c r="AN95" s="819">
        <f aca="true" t="shared" si="2" ref="AN95:AN103">_xlfn.IFERROR(AK95/$S95*100,"")</f>
      </c>
      <c r="AO95" s="819"/>
    </row>
    <row r="96" spans="1:41" ht="12.75">
      <c r="A96" s="794"/>
      <c r="B96" s="794"/>
      <c r="C96" s="794"/>
      <c r="D96" s="794"/>
      <c r="E96" s="794"/>
      <c r="F96" s="794"/>
      <c r="G96" s="794"/>
      <c r="H96" s="794"/>
      <c r="I96" s="794"/>
      <c r="J96" s="794"/>
      <c r="K96" s="794"/>
      <c r="L96" s="821"/>
      <c r="M96" s="821"/>
      <c r="N96" s="821"/>
      <c r="O96" s="821"/>
      <c r="P96" s="795"/>
      <c r="Q96" s="795"/>
      <c r="R96" s="795"/>
      <c r="S96" s="822">
        <f aca="true" t="shared" si="3" ref="S96:S103">V96+AA96</f>
        <v>0</v>
      </c>
      <c r="T96" s="822"/>
      <c r="U96" s="822"/>
      <c r="V96" s="820"/>
      <c r="W96" s="820"/>
      <c r="X96" s="820"/>
      <c r="Y96" s="819">
        <f aca="true" t="shared" si="4" ref="Y96:Y103">_xlfn.IFERROR(V96/$S96*100,"")</f>
      </c>
      <c r="Z96" s="819"/>
      <c r="AA96" s="820"/>
      <c r="AB96" s="820"/>
      <c r="AC96" s="820"/>
      <c r="AD96" s="819">
        <f t="shared" si="0"/>
      </c>
      <c r="AE96" s="819"/>
      <c r="AF96" s="820"/>
      <c r="AG96" s="820"/>
      <c r="AH96" s="820"/>
      <c r="AI96" s="819">
        <f t="shared" si="1"/>
      </c>
      <c r="AJ96" s="819"/>
      <c r="AK96" s="820"/>
      <c r="AL96" s="820"/>
      <c r="AM96" s="820"/>
      <c r="AN96" s="819">
        <f t="shared" si="2"/>
      </c>
      <c r="AO96" s="819"/>
    </row>
    <row r="97" spans="1:41" ht="12.75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821"/>
      <c r="M97" s="821"/>
      <c r="N97" s="821"/>
      <c r="O97" s="821"/>
      <c r="P97" s="795"/>
      <c r="Q97" s="795"/>
      <c r="R97" s="795"/>
      <c r="S97" s="822">
        <f t="shared" si="3"/>
        <v>0</v>
      </c>
      <c r="T97" s="822"/>
      <c r="U97" s="822"/>
      <c r="V97" s="820"/>
      <c r="W97" s="820"/>
      <c r="X97" s="820"/>
      <c r="Y97" s="819">
        <f t="shared" si="4"/>
      </c>
      <c r="Z97" s="819"/>
      <c r="AA97" s="820"/>
      <c r="AB97" s="820"/>
      <c r="AC97" s="820"/>
      <c r="AD97" s="819">
        <f t="shared" si="0"/>
      </c>
      <c r="AE97" s="819"/>
      <c r="AF97" s="820"/>
      <c r="AG97" s="820"/>
      <c r="AH97" s="820"/>
      <c r="AI97" s="819">
        <f t="shared" si="1"/>
      </c>
      <c r="AJ97" s="819"/>
      <c r="AK97" s="820"/>
      <c r="AL97" s="820"/>
      <c r="AM97" s="820"/>
      <c r="AN97" s="819">
        <f t="shared" si="2"/>
      </c>
      <c r="AO97" s="819"/>
    </row>
    <row r="98" spans="1:41" ht="12.75">
      <c r="A98" s="794"/>
      <c r="B98" s="794"/>
      <c r="C98" s="794"/>
      <c r="D98" s="794"/>
      <c r="E98" s="794"/>
      <c r="F98" s="794"/>
      <c r="G98" s="794"/>
      <c r="H98" s="794"/>
      <c r="I98" s="794"/>
      <c r="J98" s="794"/>
      <c r="K98" s="794"/>
      <c r="L98" s="821"/>
      <c r="M98" s="821"/>
      <c r="N98" s="821"/>
      <c r="O98" s="821"/>
      <c r="P98" s="795"/>
      <c r="Q98" s="795"/>
      <c r="R98" s="795"/>
      <c r="S98" s="822">
        <f t="shared" si="3"/>
        <v>0</v>
      </c>
      <c r="T98" s="822"/>
      <c r="U98" s="822"/>
      <c r="V98" s="820"/>
      <c r="W98" s="820"/>
      <c r="X98" s="820"/>
      <c r="Y98" s="819">
        <f t="shared" si="4"/>
      </c>
      <c r="Z98" s="819"/>
      <c r="AA98" s="820"/>
      <c r="AB98" s="820"/>
      <c r="AC98" s="820"/>
      <c r="AD98" s="819">
        <f t="shared" si="0"/>
      </c>
      <c r="AE98" s="819"/>
      <c r="AF98" s="820"/>
      <c r="AG98" s="820"/>
      <c r="AH98" s="820"/>
      <c r="AI98" s="819">
        <f t="shared" si="1"/>
      </c>
      <c r="AJ98" s="819"/>
      <c r="AK98" s="820"/>
      <c r="AL98" s="820"/>
      <c r="AM98" s="820"/>
      <c r="AN98" s="819">
        <f t="shared" si="2"/>
      </c>
      <c r="AO98" s="819"/>
    </row>
    <row r="99" spans="1:41" ht="12.75">
      <c r="A99" s="794"/>
      <c r="B99" s="794"/>
      <c r="C99" s="794"/>
      <c r="D99" s="794"/>
      <c r="E99" s="794"/>
      <c r="F99" s="794"/>
      <c r="G99" s="794"/>
      <c r="H99" s="794"/>
      <c r="I99" s="794"/>
      <c r="J99" s="794"/>
      <c r="K99" s="794"/>
      <c r="L99" s="821"/>
      <c r="M99" s="821"/>
      <c r="N99" s="821"/>
      <c r="O99" s="821"/>
      <c r="P99" s="795"/>
      <c r="Q99" s="795"/>
      <c r="R99" s="795"/>
      <c r="S99" s="822">
        <f t="shared" si="3"/>
        <v>0</v>
      </c>
      <c r="T99" s="822"/>
      <c r="U99" s="822"/>
      <c r="V99" s="820"/>
      <c r="W99" s="820"/>
      <c r="X99" s="820"/>
      <c r="Y99" s="819">
        <f t="shared" si="4"/>
      </c>
      <c r="Z99" s="819"/>
      <c r="AA99" s="820"/>
      <c r="AB99" s="820"/>
      <c r="AC99" s="820"/>
      <c r="AD99" s="819">
        <f t="shared" si="0"/>
      </c>
      <c r="AE99" s="819"/>
      <c r="AF99" s="820"/>
      <c r="AG99" s="820"/>
      <c r="AH99" s="820"/>
      <c r="AI99" s="819">
        <f t="shared" si="1"/>
      </c>
      <c r="AJ99" s="819"/>
      <c r="AK99" s="820"/>
      <c r="AL99" s="820"/>
      <c r="AM99" s="820"/>
      <c r="AN99" s="819">
        <f t="shared" si="2"/>
      </c>
      <c r="AO99" s="819"/>
    </row>
    <row r="100" spans="1:41" ht="12.75">
      <c r="A100" s="794"/>
      <c r="B100" s="794"/>
      <c r="C100" s="794"/>
      <c r="D100" s="794"/>
      <c r="E100" s="794"/>
      <c r="F100" s="794"/>
      <c r="G100" s="794"/>
      <c r="H100" s="794"/>
      <c r="I100" s="794"/>
      <c r="J100" s="794"/>
      <c r="K100" s="794"/>
      <c r="L100" s="821"/>
      <c r="M100" s="821"/>
      <c r="N100" s="821"/>
      <c r="O100" s="821"/>
      <c r="P100" s="795"/>
      <c r="Q100" s="795"/>
      <c r="R100" s="795"/>
      <c r="S100" s="822">
        <f t="shared" si="3"/>
        <v>0</v>
      </c>
      <c r="T100" s="822"/>
      <c r="U100" s="822"/>
      <c r="V100" s="820"/>
      <c r="W100" s="820"/>
      <c r="X100" s="820"/>
      <c r="Y100" s="819">
        <f t="shared" si="4"/>
      </c>
      <c r="Z100" s="819"/>
      <c r="AA100" s="820"/>
      <c r="AB100" s="820"/>
      <c r="AC100" s="820"/>
      <c r="AD100" s="819">
        <f t="shared" si="0"/>
      </c>
      <c r="AE100" s="819"/>
      <c r="AF100" s="820"/>
      <c r="AG100" s="820"/>
      <c r="AH100" s="820"/>
      <c r="AI100" s="819">
        <f t="shared" si="1"/>
      </c>
      <c r="AJ100" s="819"/>
      <c r="AK100" s="820"/>
      <c r="AL100" s="820"/>
      <c r="AM100" s="820"/>
      <c r="AN100" s="819">
        <f t="shared" si="2"/>
      </c>
      <c r="AO100" s="819"/>
    </row>
    <row r="101" spans="1:41" ht="12.75">
      <c r="A101" s="794"/>
      <c r="B101" s="794"/>
      <c r="C101" s="794"/>
      <c r="D101" s="794"/>
      <c r="E101" s="794"/>
      <c r="F101" s="794"/>
      <c r="G101" s="794"/>
      <c r="H101" s="794"/>
      <c r="I101" s="794"/>
      <c r="J101" s="794"/>
      <c r="K101" s="794"/>
      <c r="L101" s="821"/>
      <c r="M101" s="821"/>
      <c r="N101" s="821"/>
      <c r="O101" s="821"/>
      <c r="P101" s="795"/>
      <c r="Q101" s="795"/>
      <c r="R101" s="795"/>
      <c r="S101" s="822">
        <f t="shared" si="3"/>
        <v>0</v>
      </c>
      <c r="T101" s="822"/>
      <c r="U101" s="822"/>
      <c r="V101" s="820"/>
      <c r="W101" s="820"/>
      <c r="X101" s="820"/>
      <c r="Y101" s="819">
        <f t="shared" si="4"/>
      </c>
      <c r="Z101" s="819"/>
      <c r="AA101" s="820"/>
      <c r="AB101" s="820"/>
      <c r="AC101" s="820"/>
      <c r="AD101" s="819">
        <f t="shared" si="0"/>
      </c>
      <c r="AE101" s="819"/>
      <c r="AF101" s="820"/>
      <c r="AG101" s="820"/>
      <c r="AH101" s="820"/>
      <c r="AI101" s="819">
        <f t="shared" si="1"/>
      </c>
      <c r="AJ101" s="819"/>
      <c r="AK101" s="820"/>
      <c r="AL101" s="820"/>
      <c r="AM101" s="820"/>
      <c r="AN101" s="819">
        <f t="shared" si="2"/>
      </c>
      <c r="AO101" s="819"/>
    </row>
    <row r="102" spans="1:41" ht="12.75">
      <c r="A102" s="794"/>
      <c r="B102" s="794"/>
      <c r="C102" s="794"/>
      <c r="D102" s="794"/>
      <c r="E102" s="794"/>
      <c r="F102" s="794"/>
      <c r="G102" s="794"/>
      <c r="H102" s="794"/>
      <c r="I102" s="794"/>
      <c r="J102" s="794"/>
      <c r="K102" s="794"/>
      <c r="L102" s="821"/>
      <c r="M102" s="821"/>
      <c r="N102" s="821"/>
      <c r="O102" s="821"/>
      <c r="P102" s="795"/>
      <c r="Q102" s="795"/>
      <c r="R102" s="795"/>
      <c r="S102" s="822">
        <f t="shared" si="3"/>
        <v>0</v>
      </c>
      <c r="T102" s="822"/>
      <c r="U102" s="822"/>
      <c r="V102" s="820"/>
      <c r="W102" s="820"/>
      <c r="X102" s="820"/>
      <c r="Y102" s="819">
        <f t="shared" si="4"/>
      </c>
      <c r="Z102" s="819"/>
      <c r="AA102" s="820"/>
      <c r="AB102" s="820"/>
      <c r="AC102" s="820"/>
      <c r="AD102" s="819">
        <f t="shared" si="0"/>
      </c>
      <c r="AE102" s="819"/>
      <c r="AF102" s="820"/>
      <c r="AG102" s="820"/>
      <c r="AH102" s="820"/>
      <c r="AI102" s="819">
        <f t="shared" si="1"/>
      </c>
      <c r="AJ102" s="819"/>
      <c r="AK102" s="820"/>
      <c r="AL102" s="820"/>
      <c r="AM102" s="820"/>
      <c r="AN102" s="819">
        <f t="shared" si="2"/>
      </c>
      <c r="AO102" s="819"/>
    </row>
    <row r="103" spans="1:41" ht="12.75">
      <c r="A103" s="794"/>
      <c r="B103" s="794"/>
      <c r="C103" s="794"/>
      <c r="D103" s="794"/>
      <c r="E103" s="794"/>
      <c r="F103" s="794"/>
      <c r="G103" s="794"/>
      <c r="H103" s="794"/>
      <c r="I103" s="794"/>
      <c r="J103" s="794"/>
      <c r="K103" s="794"/>
      <c r="L103" s="821"/>
      <c r="M103" s="821"/>
      <c r="N103" s="821"/>
      <c r="O103" s="821"/>
      <c r="P103" s="795"/>
      <c r="Q103" s="795"/>
      <c r="R103" s="795"/>
      <c r="S103" s="822">
        <f t="shared" si="3"/>
        <v>0</v>
      </c>
      <c r="T103" s="822"/>
      <c r="U103" s="822"/>
      <c r="V103" s="820"/>
      <c r="W103" s="820"/>
      <c r="X103" s="820"/>
      <c r="Y103" s="819">
        <f t="shared" si="4"/>
      </c>
      <c r="Z103" s="819"/>
      <c r="AA103" s="820"/>
      <c r="AB103" s="820"/>
      <c r="AC103" s="820"/>
      <c r="AD103" s="819">
        <f t="shared" si="0"/>
      </c>
      <c r="AE103" s="819"/>
      <c r="AF103" s="820"/>
      <c r="AG103" s="820"/>
      <c r="AH103" s="820"/>
      <c r="AI103" s="819">
        <f t="shared" si="1"/>
      </c>
      <c r="AJ103" s="819"/>
      <c r="AK103" s="820"/>
      <c r="AL103" s="820"/>
      <c r="AM103" s="820"/>
      <c r="AN103" s="819">
        <f t="shared" si="2"/>
      </c>
      <c r="AO103" s="819"/>
    </row>
  </sheetData>
  <sheetProtection password="BB8A" sheet="1" objects="1" scenarios="1"/>
  <mergeCells count="425">
    <mergeCell ref="A103:K103"/>
    <mergeCell ref="AI99:AJ99"/>
    <mergeCell ref="AK99:AM99"/>
    <mergeCell ref="AN99:AO99"/>
    <mergeCell ref="A100:K100"/>
    <mergeCell ref="L100:O100"/>
    <mergeCell ref="P100:R100"/>
    <mergeCell ref="S100:U100"/>
    <mergeCell ref="V100:X100"/>
    <mergeCell ref="L103:O103"/>
    <mergeCell ref="P103:R103"/>
    <mergeCell ref="S103:U103"/>
    <mergeCell ref="V103:X103"/>
    <mergeCell ref="AI101:AJ101"/>
    <mergeCell ref="AK101:AM101"/>
    <mergeCell ref="AN101:AO101"/>
    <mergeCell ref="AF101:AH101"/>
    <mergeCell ref="Y100:Z100"/>
    <mergeCell ref="AA100:AC100"/>
    <mergeCell ref="AD100:AE100"/>
    <mergeCell ref="AF100:AH100"/>
    <mergeCell ref="AI100:AJ100"/>
    <mergeCell ref="AK100:AM100"/>
    <mergeCell ref="AN103:AO103"/>
    <mergeCell ref="Y103:Z103"/>
    <mergeCell ref="AA103:AC103"/>
    <mergeCell ref="AD103:AE103"/>
    <mergeCell ref="AF103:AH103"/>
    <mergeCell ref="AI103:AJ103"/>
    <mergeCell ref="AK103:AM103"/>
    <mergeCell ref="AD102:AE102"/>
    <mergeCell ref="AF102:AH102"/>
    <mergeCell ref="AI102:AJ102"/>
    <mergeCell ref="AK102:AM102"/>
    <mergeCell ref="A102:K102"/>
    <mergeCell ref="L102:O102"/>
    <mergeCell ref="P102:R102"/>
    <mergeCell ref="S102:U102"/>
    <mergeCell ref="V102:X102"/>
    <mergeCell ref="Y102:Z102"/>
    <mergeCell ref="AA102:AC102"/>
    <mergeCell ref="AN100:AO100"/>
    <mergeCell ref="A101:K101"/>
    <mergeCell ref="L101:O101"/>
    <mergeCell ref="P101:R101"/>
    <mergeCell ref="S101:U101"/>
    <mergeCell ref="V101:X101"/>
    <mergeCell ref="Y101:Z101"/>
    <mergeCell ref="AA101:AC101"/>
    <mergeCell ref="AD101:AE101"/>
    <mergeCell ref="AN102:AO102"/>
    <mergeCell ref="A99:K99"/>
    <mergeCell ref="L99:O99"/>
    <mergeCell ref="P99:R99"/>
    <mergeCell ref="S99:U99"/>
    <mergeCell ref="V99:X99"/>
    <mergeCell ref="Y99:Z99"/>
    <mergeCell ref="AA99:AC99"/>
    <mergeCell ref="AD99:AE99"/>
    <mergeCell ref="AF99:AH99"/>
    <mergeCell ref="A97:K97"/>
    <mergeCell ref="L97:O97"/>
    <mergeCell ref="P97:R97"/>
    <mergeCell ref="S97:U97"/>
    <mergeCell ref="V97:X97"/>
    <mergeCell ref="AN97:AO97"/>
    <mergeCell ref="A98:K98"/>
    <mergeCell ref="L98:O98"/>
    <mergeCell ref="P98:R98"/>
    <mergeCell ref="S98:U98"/>
    <mergeCell ref="V98:X98"/>
    <mergeCell ref="Y98:Z98"/>
    <mergeCell ref="AA98:AC98"/>
    <mergeCell ref="AD98:AE98"/>
    <mergeCell ref="AF98:AH98"/>
    <mergeCell ref="Y97:Z97"/>
    <mergeCell ref="AA97:AC97"/>
    <mergeCell ref="AD97:AE97"/>
    <mergeCell ref="AF97:AH97"/>
    <mergeCell ref="AI97:AJ97"/>
    <mergeCell ref="AK97:AM97"/>
    <mergeCell ref="AI98:AJ98"/>
    <mergeCell ref="AK98:AM98"/>
    <mergeCell ref="AN98:AO98"/>
    <mergeCell ref="AI95:AJ95"/>
    <mergeCell ref="AK95:AM95"/>
    <mergeCell ref="AN95:AO95"/>
    <mergeCell ref="A96:K96"/>
    <mergeCell ref="L96:O96"/>
    <mergeCell ref="P96:R96"/>
    <mergeCell ref="S96:U96"/>
    <mergeCell ref="V96:X96"/>
    <mergeCell ref="Y96:Z96"/>
    <mergeCell ref="AA96:AC96"/>
    <mergeCell ref="AD96:AE96"/>
    <mergeCell ref="AF96:AH96"/>
    <mergeCell ref="AI96:AJ96"/>
    <mergeCell ref="AK96:AM96"/>
    <mergeCell ref="AN96:AO96"/>
    <mergeCell ref="A95:K95"/>
    <mergeCell ref="L95:O95"/>
    <mergeCell ref="P95:R95"/>
    <mergeCell ref="S95:U95"/>
    <mergeCell ref="V95:X95"/>
    <mergeCell ref="Y95:Z95"/>
    <mergeCell ref="AA95:AC95"/>
    <mergeCell ref="AD95:AE95"/>
    <mergeCell ref="AF95:AH95"/>
    <mergeCell ref="A91:AO91"/>
    <mergeCell ref="A93:K94"/>
    <mergeCell ref="L93:O94"/>
    <mergeCell ref="P93:R94"/>
    <mergeCell ref="S93:U94"/>
    <mergeCell ref="V93:Z93"/>
    <mergeCell ref="AA93:AE93"/>
    <mergeCell ref="AF93:AJ93"/>
    <mergeCell ref="AK93:AO93"/>
    <mergeCell ref="V94:X94"/>
    <mergeCell ref="AN94:AO94"/>
    <mergeCell ref="Y94:Z94"/>
    <mergeCell ref="AA94:AC94"/>
    <mergeCell ref="AD94:AE94"/>
    <mergeCell ref="AF94:AH94"/>
    <mergeCell ref="AI94:AJ94"/>
    <mergeCell ref="AK94:AM94"/>
    <mergeCell ref="B88:N88"/>
    <mergeCell ref="O88:U88"/>
    <mergeCell ref="V88:X88"/>
    <mergeCell ref="Y88:AO88"/>
    <mergeCell ref="B89:N89"/>
    <mergeCell ref="O89:U89"/>
    <mergeCell ref="V89:X89"/>
    <mergeCell ref="Y89:AO89"/>
    <mergeCell ref="B86:N86"/>
    <mergeCell ref="O86:U86"/>
    <mergeCell ref="V86:X86"/>
    <mergeCell ref="Y86:AO86"/>
    <mergeCell ref="B87:N87"/>
    <mergeCell ref="O87:U87"/>
    <mergeCell ref="V87:X87"/>
    <mergeCell ref="Y87:AO87"/>
    <mergeCell ref="B84:N84"/>
    <mergeCell ref="O84:U84"/>
    <mergeCell ref="V84:X84"/>
    <mergeCell ref="Y84:AO84"/>
    <mergeCell ref="B85:N85"/>
    <mergeCell ref="O85:U85"/>
    <mergeCell ref="V85:X85"/>
    <mergeCell ref="Y85:AO85"/>
    <mergeCell ref="A81:U81"/>
    <mergeCell ref="V81:X81"/>
    <mergeCell ref="Y81:AO81"/>
    <mergeCell ref="B82:N82"/>
    <mergeCell ref="O82:U82"/>
    <mergeCell ref="V82:X82"/>
    <mergeCell ref="Y82:AO82"/>
    <mergeCell ref="B83:N83"/>
    <mergeCell ref="O83:U83"/>
    <mergeCell ref="V83:X83"/>
    <mergeCell ref="Y83:AO83"/>
    <mergeCell ref="B79:N79"/>
    <mergeCell ref="O79:U79"/>
    <mergeCell ref="V79:X79"/>
    <mergeCell ref="Y79:AO79"/>
    <mergeCell ref="B80:N80"/>
    <mergeCell ref="O80:U80"/>
    <mergeCell ref="V80:X80"/>
    <mergeCell ref="Y80:AO80"/>
    <mergeCell ref="B77:N77"/>
    <mergeCell ref="O77:U77"/>
    <mergeCell ref="V77:X77"/>
    <mergeCell ref="Y77:AO77"/>
    <mergeCell ref="B78:N78"/>
    <mergeCell ref="O78:U78"/>
    <mergeCell ref="V78:X78"/>
    <mergeCell ref="Y78:AO78"/>
    <mergeCell ref="B75:N75"/>
    <mergeCell ref="O75:U75"/>
    <mergeCell ref="V75:X75"/>
    <mergeCell ref="Y75:AO75"/>
    <mergeCell ref="B76:N76"/>
    <mergeCell ref="O76:U76"/>
    <mergeCell ref="V76:X76"/>
    <mergeCell ref="Y76:AO76"/>
    <mergeCell ref="A72:AO72"/>
    <mergeCell ref="O73:U73"/>
    <mergeCell ref="V73:X73"/>
    <mergeCell ref="Y73:AO73"/>
    <mergeCell ref="B74:N74"/>
    <mergeCell ref="O74:U74"/>
    <mergeCell ref="V74:X74"/>
    <mergeCell ref="Y74:AO74"/>
    <mergeCell ref="B69:N69"/>
    <mergeCell ref="O69:U69"/>
    <mergeCell ref="V69:X69"/>
    <mergeCell ref="Y69:AO69"/>
    <mergeCell ref="B70:N70"/>
    <mergeCell ref="O70:U70"/>
    <mergeCell ref="V70:X70"/>
    <mergeCell ref="Y70:AO70"/>
    <mergeCell ref="B67:N67"/>
    <mergeCell ref="O67:U67"/>
    <mergeCell ref="V67:X67"/>
    <mergeCell ref="Y67:AO67"/>
    <mergeCell ref="B68:N68"/>
    <mergeCell ref="O68:U68"/>
    <mergeCell ref="V68:X68"/>
    <mergeCell ref="Y68:AO68"/>
    <mergeCell ref="B65:N65"/>
    <mergeCell ref="O65:U65"/>
    <mergeCell ref="V65:X65"/>
    <mergeCell ref="Y65:AO65"/>
    <mergeCell ref="B66:N66"/>
    <mergeCell ref="O66:U66"/>
    <mergeCell ref="V66:X66"/>
    <mergeCell ref="Y66:AO66"/>
    <mergeCell ref="B63:N63"/>
    <mergeCell ref="O63:U63"/>
    <mergeCell ref="V63:X63"/>
    <mergeCell ref="Y63:AO63"/>
    <mergeCell ref="A64:U64"/>
    <mergeCell ref="V64:X64"/>
    <mergeCell ref="Y64:AO64"/>
    <mergeCell ref="B61:N61"/>
    <mergeCell ref="O61:U61"/>
    <mergeCell ref="V61:X61"/>
    <mergeCell ref="Y61:AO61"/>
    <mergeCell ref="B62:N62"/>
    <mergeCell ref="O62:U62"/>
    <mergeCell ref="V62:X62"/>
    <mergeCell ref="Y62:AO62"/>
    <mergeCell ref="B59:N59"/>
    <mergeCell ref="O59:U59"/>
    <mergeCell ref="V59:X59"/>
    <mergeCell ref="Y59:AO59"/>
    <mergeCell ref="B60:N60"/>
    <mergeCell ref="O60:U60"/>
    <mergeCell ref="V60:X60"/>
    <mergeCell ref="Y60:AO60"/>
    <mergeCell ref="B57:N57"/>
    <mergeCell ref="O57:U57"/>
    <mergeCell ref="V57:X57"/>
    <mergeCell ref="Y57:AO57"/>
    <mergeCell ref="B58:N58"/>
    <mergeCell ref="O58:U58"/>
    <mergeCell ref="V58:X58"/>
    <mergeCell ref="Y58:AO58"/>
    <mergeCell ref="B55:N55"/>
    <mergeCell ref="O55:U55"/>
    <mergeCell ref="V55:X55"/>
    <mergeCell ref="Y55:AO55"/>
    <mergeCell ref="B56:N56"/>
    <mergeCell ref="O56:U56"/>
    <mergeCell ref="V56:X56"/>
    <mergeCell ref="Y56:AO56"/>
    <mergeCell ref="B53:N53"/>
    <mergeCell ref="O53:U53"/>
    <mergeCell ref="V53:X53"/>
    <mergeCell ref="Y53:AO53"/>
    <mergeCell ref="B54:N54"/>
    <mergeCell ref="O54:U54"/>
    <mergeCell ref="V54:X54"/>
    <mergeCell ref="Y54:AO54"/>
    <mergeCell ref="A49:AO49"/>
    <mergeCell ref="B51:N51"/>
    <mergeCell ref="O51:U51"/>
    <mergeCell ref="V51:X51"/>
    <mergeCell ref="Y51:AO51"/>
    <mergeCell ref="A52:U52"/>
    <mergeCell ref="V52:X52"/>
    <mergeCell ref="Y52:AO52"/>
    <mergeCell ref="A45:H45"/>
    <mergeCell ref="I45:M45"/>
    <mergeCell ref="N45:T45"/>
    <mergeCell ref="U45:AA45"/>
    <mergeCell ref="AB45:AH45"/>
    <mergeCell ref="AI45:AO45"/>
    <mergeCell ref="A44:H44"/>
    <mergeCell ref="I44:M44"/>
    <mergeCell ref="N44:T44"/>
    <mergeCell ref="U44:AA44"/>
    <mergeCell ref="AB44:AH44"/>
    <mergeCell ref="AI44:AO44"/>
    <mergeCell ref="A43:H43"/>
    <mergeCell ref="I43:M43"/>
    <mergeCell ref="N43:T43"/>
    <mergeCell ref="U43:AA43"/>
    <mergeCell ref="AB43:AH43"/>
    <mergeCell ref="AI43:AO43"/>
    <mergeCell ref="A42:H42"/>
    <mergeCell ref="I42:M42"/>
    <mergeCell ref="N42:T42"/>
    <mergeCell ref="U42:AA42"/>
    <mergeCell ref="AB42:AH42"/>
    <mergeCell ref="AI42:AO42"/>
    <mergeCell ref="A41:H41"/>
    <mergeCell ref="I41:M41"/>
    <mergeCell ref="N41:T41"/>
    <mergeCell ref="U41:AA41"/>
    <mergeCell ref="AB41:AH41"/>
    <mergeCell ref="AI41:AO41"/>
    <mergeCell ref="A40:H40"/>
    <mergeCell ref="I40:M40"/>
    <mergeCell ref="N40:T40"/>
    <mergeCell ref="U40:AA40"/>
    <mergeCell ref="AB40:AH40"/>
    <mergeCell ref="AI40:AO40"/>
    <mergeCell ref="A39:H39"/>
    <mergeCell ref="I39:M39"/>
    <mergeCell ref="N39:T39"/>
    <mergeCell ref="U39:AA39"/>
    <mergeCell ref="AB39:AH39"/>
    <mergeCell ref="AI39:AO39"/>
    <mergeCell ref="A38:H38"/>
    <mergeCell ref="I38:M38"/>
    <mergeCell ref="N38:T38"/>
    <mergeCell ref="U38:AA38"/>
    <mergeCell ref="AB38:AH38"/>
    <mergeCell ref="AI38:AO38"/>
    <mergeCell ref="A37:H37"/>
    <mergeCell ref="I37:M37"/>
    <mergeCell ref="N37:T37"/>
    <mergeCell ref="U37:AA37"/>
    <mergeCell ref="AB37:AH37"/>
    <mergeCell ref="AI37:AO37"/>
    <mergeCell ref="A36:H36"/>
    <mergeCell ref="I36:M36"/>
    <mergeCell ref="N36:T36"/>
    <mergeCell ref="U36:AA36"/>
    <mergeCell ref="AB36:AH36"/>
    <mergeCell ref="AI36:AO36"/>
    <mergeCell ref="A35:H35"/>
    <mergeCell ref="I35:M35"/>
    <mergeCell ref="N35:T35"/>
    <mergeCell ref="U35:AA35"/>
    <mergeCell ref="AB35:AH35"/>
    <mergeCell ref="AI35:AO35"/>
    <mergeCell ref="A34:H34"/>
    <mergeCell ref="I34:M34"/>
    <mergeCell ref="N34:T34"/>
    <mergeCell ref="U34:AA34"/>
    <mergeCell ref="AB34:AH34"/>
    <mergeCell ref="AI34:AO34"/>
    <mergeCell ref="A33:H33"/>
    <mergeCell ref="I33:M33"/>
    <mergeCell ref="N33:T33"/>
    <mergeCell ref="U33:AA33"/>
    <mergeCell ref="AB33:AH33"/>
    <mergeCell ref="AI33:AO33"/>
    <mergeCell ref="A32:H32"/>
    <mergeCell ref="I32:M32"/>
    <mergeCell ref="N32:T32"/>
    <mergeCell ref="U32:AA32"/>
    <mergeCell ref="AB32:AH32"/>
    <mergeCell ref="AI32:AO32"/>
    <mergeCell ref="A31:H31"/>
    <mergeCell ref="I31:M31"/>
    <mergeCell ref="N31:T31"/>
    <mergeCell ref="U31:AA31"/>
    <mergeCell ref="AB31:AH31"/>
    <mergeCell ref="AI31:AO31"/>
    <mergeCell ref="AI24:AL24"/>
    <mergeCell ref="AM24:AO24"/>
    <mergeCell ref="I25:M25"/>
    <mergeCell ref="A28:AO28"/>
    <mergeCell ref="A30:H30"/>
    <mergeCell ref="I30:M30"/>
    <mergeCell ref="N30:T30"/>
    <mergeCell ref="U30:AA30"/>
    <mergeCell ref="AB30:AH30"/>
    <mergeCell ref="AI30:AO30"/>
    <mergeCell ref="AF23:AH23"/>
    <mergeCell ref="AI23:AL23"/>
    <mergeCell ref="AM23:AO23"/>
    <mergeCell ref="I24:M24"/>
    <mergeCell ref="N24:Q24"/>
    <mergeCell ref="R24:T24"/>
    <mergeCell ref="U24:X24"/>
    <mergeCell ref="Y24:AA24"/>
    <mergeCell ref="AB24:AE24"/>
    <mergeCell ref="AF24:AH24"/>
    <mergeCell ref="I23:M23"/>
    <mergeCell ref="N23:Q23"/>
    <mergeCell ref="R23:T23"/>
    <mergeCell ref="U23:X23"/>
    <mergeCell ref="Y23:AA23"/>
    <mergeCell ref="AB23:AE23"/>
    <mergeCell ref="AB17:AE17"/>
    <mergeCell ref="AF17:AH17"/>
    <mergeCell ref="AI17:AL17"/>
    <mergeCell ref="AM17:AO17"/>
    <mergeCell ref="A20:AO20"/>
    <mergeCell ref="I22:M22"/>
    <mergeCell ref="N22:T22"/>
    <mergeCell ref="U22:AA22"/>
    <mergeCell ref="AB22:AH22"/>
    <mergeCell ref="AI22:AO22"/>
    <mergeCell ref="A17:H17"/>
    <mergeCell ref="I17:M17"/>
    <mergeCell ref="N17:Q17"/>
    <mergeCell ref="R17:T17"/>
    <mergeCell ref="U17:X17"/>
    <mergeCell ref="Y17:AA17"/>
    <mergeCell ref="A2:AO2"/>
    <mergeCell ref="A3:AO3"/>
    <mergeCell ref="A5:E5"/>
    <mergeCell ref="F5:Q5"/>
    <mergeCell ref="AG5:AK5"/>
    <mergeCell ref="AL5:AO5"/>
    <mergeCell ref="A13:AO13"/>
    <mergeCell ref="A15:H16"/>
    <mergeCell ref="I15:AO15"/>
    <mergeCell ref="I16:M16"/>
    <mergeCell ref="N16:T16"/>
    <mergeCell ref="U16:AA16"/>
    <mergeCell ref="AB16:AH16"/>
    <mergeCell ref="AI16:AO16"/>
    <mergeCell ref="A7:C7"/>
    <mergeCell ref="D7:L7"/>
    <mergeCell ref="N7:Q7"/>
    <mergeCell ref="R7:AA7"/>
    <mergeCell ref="AJ7:AO7"/>
    <mergeCell ref="A9:D9"/>
    <mergeCell ref="E9:AA9"/>
    <mergeCell ref="AL9:AN9"/>
  </mergeCells>
  <dataValidations count="12">
    <dataValidation type="list" allowBlank="1" showInputMessage="1" showErrorMessage="1" sqref="D7:L7">
      <formula1>SP</formula1>
    </dataValidation>
    <dataValidation type="list" allowBlank="1" showInputMessage="1" showErrorMessage="1" sqref="F5:Q5">
      <formula1>trim</formula1>
    </dataValidation>
    <dataValidation type="date" allowBlank="1" showInputMessage="1" showErrorMessage="1" error="You can only enter a date between 1 April 2014 and 30 June 2018." sqref="L95:O103">
      <formula1>41730</formula1>
      <formula2>43281</formula2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list" allowBlank="1" showInputMessage="1" showErrorMessage="1" sqref="V71:X71">
      <formula1>yn</formula1>
    </dataValidation>
    <dataValidation allowBlank="1" showInputMessage="1" showErrorMessage="1" error="Must be a 10-figure number starting with 9" sqref="AI31:AO45"/>
    <dataValidation type="list" allowBlank="1" showInputMessage="1" showErrorMessage="1" sqref="AB31:AH45">
      <formula1>locate</formula1>
    </dataValidation>
    <dataValidation type="list" allowBlank="1" showInputMessage="1" showErrorMessage="1" sqref="U31:AA45">
      <formula1>group</formula1>
    </dataValidation>
    <dataValidation type="list" allowBlank="1" showInputMessage="1" showErrorMessage="1" sqref="N31:T45">
      <formula1>mf</formula1>
    </dataValidation>
    <dataValidation type="list" allowBlank="1" showInputMessage="1" showErrorMessage="1" sqref="I31:M45">
      <formula1>post</formula1>
    </dataValidation>
    <dataValidation type="date" allowBlank="1" showInputMessage="1" showErrorMessage="1" sqref="X5:AA5">
      <formula1>42430</formula1>
      <formula2>43281</formula2>
    </dataValidation>
    <dataValidation type="list" allowBlank="1" showInputMessage="1" showErrorMessage="1" sqref="V53:X63 V65:X70 V75:X80 V82:X89">
      <formula1>yesno</formula1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7"/>
  <sheetViews>
    <sheetView zoomScalePageLayoutView="0" workbookViewId="0" topLeftCell="A1">
      <selection activeCell="A2" sqref="A2:AO2"/>
    </sheetView>
  </sheetViews>
  <sheetFormatPr defaultColWidth="9.140625" defaultRowHeight="15"/>
  <cols>
    <col min="1" max="46" width="3.28125" style="5" customWidth="1"/>
    <col min="47" max="49" width="9.140625" style="5" customWidth="1"/>
    <col min="50" max="16384" width="9.140625" style="5" customWidth="1"/>
  </cols>
  <sheetData>
    <row r="1" spans="1:41" ht="12.7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  <c r="AH1" s="5">
        <v>34</v>
      </c>
      <c r="AI1" s="5">
        <v>35</v>
      </c>
      <c r="AJ1" s="5">
        <v>36</v>
      </c>
      <c r="AK1" s="5">
        <v>37</v>
      </c>
      <c r="AL1" s="5">
        <v>38</v>
      </c>
      <c r="AM1" s="5">
        <v>39</v>
      </c>
      <c r="AN1" s="5">
        <v>40</v>
      </c>
      <c r="AO1" s="5">
        <v>41</v>
      </c>
    </row>
    <row r="2" spans="1:41" ht="12.75">
      <c r="A2" s="510" t="s">
        <v>751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</row>
    <row r="3" spans="1:41" ht="12.75">
      <c r="A3" s="510" t="s">
        <v>782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</row>
    <row r="5" spans="1:41" s="288" customFormat="1" ht="12.75">
      <c r="A5" s="895" t="s">
        <v>5</v>
      </c>
      <c r="B5" s="895"/>
      <c r="C5" s="895"/>
      <c r="D5" s="895"/>
      <c r="E5" s="895"/>
      <c r="F5" s="761">
        <f>IF('A Engineer'!D4="","",'A Engineer'!D4)</f>
      </c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S5" s="4"/>
      <c r="T5" s="4"/>
      <c r="U5" s="4"/>
      <c r="V5" s="4"/>
      <c r="W5" s="4"/>
      <c r="X5" s="3"/>
      <c r="Y5" s="3"/>
      <c r="Z5" s="3"/>
      <c r="AA5" s="3"/>
      <c r="AG5" s="898" t="s">
        <v>4</v>
      </c>
      <c r="AH5" s="898"/>
      <c r="AI5" s="898"/>
      <c r="AJ5" s="898"/>
      <c r="AK5" s="898"/>
      <c r="AL5" s="763"/>
      <c r="AM5" s="763"/>
      <c r="AN5" s="763"/>
      <c r="AO5" s="763"/>
    </row>
    <row r="6" s="288" customFormat="1" ht="12.75"/>
    <row r="7" spans="1:41" s="2" customFormat="1" ht="15" customHeight="1">
      <c r="A7" s="891" t="s">
        <v>6</v>
      </c>
      <c r="B7" s="891"/>
      <c r="C7" s="891"/>
      <c r="D7" s="774"/>
      <c r="E7" s="774"/>
      <c r="F7" s="774"/>
      <c r="G7" s="774"/>
      <c r="H7" s="774"/>
      <c r="I7" s="774"/>
      <c r="J7" s="774"/>
      <c r="K7" s="774"/>
      <c r="L7" s="774"/>
      <c r="N7" s="892" t="s">
        <v>7</v>
      </c>
      <c r="O7" s="892"/>
      <c r="P7" s="892"/>
      <c r="Q7" s="892"/>
      <c r="R7" s="893">
        <f>_xlfn.IFERROR(VLOOKUP(D7,ISPINFO,2),"")</f>
      </c>
      <c r="S7" s="893"/>
      <c r="T7" s="893"/>
      <c r="U7" s="893"/>
      <c r="V7" s="893"/>
      <c r="W7" s="893"/>
      <c r="X7" s="893"/>
      <c r="Y7" s="893"/>
      <c r="Z7" s="893"/>
      <c r="AA7" s="893"/>
      <c r="AI7" s="291" t="s">
        <v>17</v>
      </c>
      <c r="AJ7" s="894">
        <f>_xlfn.IFERROR(VLOOKUP(D7,ISPINFO,3),"")</f>
      </c>
      <c r="AK7" s="894"/>
      <c r="AL7" s="894"/>
      <c r="AM7" s="894"/>
      <c r="AN7" s="894"/>
      <c r="AO7" s="894"/>
    </row>
    <row r="8" s="288" customFormat="1" ht="12.75"/>
    <row r="9" spans="1:41" s="288" customFormat="1" ht="12.75">
      <c r="A9" s="895" t="s">
        <v>8</v>
      </c>
      <c r="B9" s="895"/>
      <c r="C9" s="895"/>
      <c r="D9" s="895"/>
      <c r="E9" s="896">
        <f>_xlfn.IFERROR(VLOOKUP(D7,ISPINFO,4),"")</f>
      </c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K9" s="290" t="s">
        <v>10</v>
      </c>
      <c r="AL9" s="897">
        <f>_xlfn.IFERROR(VLOOKUP(D7,ISPINFO,5),"")</f>
      </c>
      <c r="AM9" s="897"/>
      <c r="AN9" s="897"/>
      <c r="AO9" s="288" t="s">
        <v>9</v>
      </c>
    </row>
    <row r="10" spans="1:41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</row>
    <row r="11" spans="1:41" ht="12.75">
      <c r="A11" s="295"/>
      <c r="B11" s="295"/>
      <c r="C11" s="295"/>
      <c r="D11" s="295"/>
      <c r="E11" s="295"/>
      <c r="F11" s="295"/>
      <c r="G11" s="296"/>
      <c r="H11" s="296"/>
      <c r="I11" s="296"/>
      <c r="J11" s="296"/>
      <c r="K11" s="292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298"/>
      <c r="X11" s="298"/>
      <c r="Y11" s="298"/>
      <c r="Z11" s="298"/>
      <c r="AA11" s="298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</row>
    <row r="12" ht="12.75">
      <c r="A12" s="1"/>
    </row>
    <row r="13" spans="1:41" ht="12.75">
      <c r="A13" s="510" t="s">
        <v>739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</row>
    <row r="15" spans="1:41" ht="12.75">
      <c r="A15" s="887" t="s">
        <v>116</v>
      </c>
      <c r="B15" s="888"/>
      <c r="C15" s="888"/>
      <c r="D15" s="889" t="s">
        <v>123</v>
      </c>
      <c r="E15" s="889"/>
      <c r="F15" s="889"/>
      <c r="G15" s="889"/>
      <c r="H15" s="889"/>
      <c r="I15" s="889"/>
      <c r="J15" s="889"/>
      <c r="K15" s="889"/>
      <c r="L15" s="889" t="s">
        <v>344</v>
      </c>
      <c r="M15" s="889"/>
      <c r="N15" s="889"/>
      <c r="O15" s="889"/>
      <c r="P15" s="889"/>
      <c r="Q15" s="889"/>
      <c r="R15" s="889"/>
      <c r="S15" s="887" t="s">
        <v>112</v>
      </c>
      <c r="T15" s="887"/>
      <c r="U15" s="887"/>
      <c r="V15" s="890" t="s">
        <v>31</v>
      </c>
      <c r="W15" s="890"/>
      <c r="X15" s="890"/>
      <c r="Y15" s="890"/>
      <c r="Z15" s="890"/>
      <c r="AA15" s="890" t="s">
        <v>32</v>
      </c>
      <c r="AB15" s="890"/>
      <c r="AC15" s="890"/>
      <c r="AD15" s="890"/>
      <c r="AE15" s="890"/>
      <c r="AF15" s="890" t="s">
        <v>33</v>
      </c>
      <c r="AG15" s="890"/>
      <c r="AH15" s="890"/>
      <c r="AI15" s="890"/>
      <c r="AJ15" s="890"/>
      <c r="AK15" s="890" t="s">
        <v>34</v>
      </c>
      <c r="AL15" s="890"/>
      <c r="AM15" s="890"/>
      <c r="AN15" s="890"/>
      <c r="AO15" s="890"/>
    </row>
    <row r="16" spans="1:41" ht="12.75">
      <c r="A16" s="888"/>
      <c r="B16" s="888"/>
      <c r="C16" s="888"/>
      <c r="D16" s="889"/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89"/>
      <c r="S16" s="887"/>
      <c r="T16" s="887"/>
      <c r="U16" s="887"/>
      <c r="V16" s="890" t="s">
        <v>15</v>
      </c>
      <c r="W16" s="890"/>
      <c r="X16" s="890"/>
      <c r="Y16" s="890" t="s">
        <v>20</v>
      </c>
      <c r="Z16" s="890"/>
      <c r="AA16" s="890" t="s">
        <v>15</v>
      </c>
      <c r="AB16" s="890"/>
      <c r="AC16" s="890"/>
      <c r="AD16" s="890" t="s">
        <v>20</v>
      </c>
      <c r="AE16" s="890"/>
      <c r="AF16" s="890" t="s">
        <v>15</v>
      </c>
      <c r="AG16" s="890"/>
      <c r="AH16" s="890"/>
      <c r="AI16" s="890" t="s">
        <v>20</v>
      </c>
      <c r="AJ16" s="890"/>
      <c r="AK16" s="890" t="s">
        <v>15</v>
      </c>
      <c r="AL16" s="890"/>
      <c r="AM16" s="890"/>
      <c r="AN16" s="890" t="s">
        <v>20</v>
      </c>
      <c r="AO16" s="890"/>
    </row>
    <row r="17" spans="1:41" ht="12.75">
      <c r="A17" s="821"/>
      <c r="B17" s="821"/>
      <c r="C17" s="821"/>
      <c r="D17" s="794"/>
      <c r="E17" s="794"/>
      <c r="F17" s="794"/>
      <c r="G17" s="794"/>
      <c r="H17" s="794"/>
      <c r="I17" s="794"/>
      <c r="J17" s="794"/>
      <c r="K17" s="794"/>
      <c r="L17" s="880"/>
      <c r="M17" s="880"/>
      <c r="N17" s="880"/>
      <c r="O17" s="880"/>
      <c r="P17" s="880"/>
      <c r="Q17" s="880"/>
      <c r="R17" s="880"/>
      <c r="S17" s="881">
        <f>V17+AA17</f>
        <v>0</v>
      </c>
      <c r="T17" s="881"/>
      <c r="U17" s="881"/>
      <c r="V17" s="820"/>
      <c r="W17" s="820"/>
      <c r="X17" s="820"/>
      <c r="Y17" s="858">
        <f>_xlfn.IFERROR(V17/$S17*100,"")</f>
      </c>
      <c r="Z17" s="858"/>
      <c r="AA17" s="820"/>
      <c r="AB17" s="820"/>
      <c r="AC17" s="820"/>
      <c r="AD17" s="858">
        <f>_xlfn.IFERROR(AA17/$S17*100,"")</f>
      </c>
      <c r="AE17" s="858"/>
      <c r="AF17" s="820"/>
      <c r="AG17" s="820"/>
      <c r="AH17" s="820"/>
      <c r="AI17" s="858">
        <f>_xlfn.IFERROR(AF17/$S17*100,"")</f>
      </c>
      <c r="AJ17" s="858"/>
      <c r="AK17" s="820"/>
      <c r="AL17" s="820"/>
      <c r="AM17" s="820"/>
      <c r="AN17" s="858">
        <f>_xlfn.IFERROR(AK17/$S17*100,"")</f>
      </c>
      <c r="AO17" s="858"/>
    </row>
    <row r="18" spans="1:41" ht="12.75">
      <c r="A18" s="821"/>
      <c r="B18" s="821"/>
      <c r="C18" s="821"/>
      <c r="D18" s="794"/>
      <c r="E18" s="794"/>
      <c r="F18" s="794"/>
      <c r="G18" s="794"/>
      <c r="H18" s="794"/>
      <c r="I18" s="794"/>
      <c r="J18" s="794"/>
      <c r="K18" s="794"/>
      <c r="L18" s="880"/>
      <c r="M18" s="880"/>
      <c r="N18" s="880"/>
      <c r="O18" s="880"/>
      <c r="P18" s="880"/>
      <c r="Q18" s="880"/>
      <c r="R18" s="880"/>
      <c r="S18" s="881">
        <f aca="true" t="shared" si="0" ref="S18:S44">V18+AA18</f>
        <v>0</v>
      </c>
      <c r="T18" s="881"/>
      <c r="U18" s="881"/>
      <c r="V18" s="820"/>
      <c r="W18" s="820"/>
      <c r="X18" s="820"/>
      <c r="Y18" s="858">
        <f aca="true" t="shared" si="1" ref="Y18:Y44">_xlfn.IFERROR(V18/$S18*100,"")</f>
      </c>
      <c r="Z18" s="858"/>
      <c r="AA18" s="820"/>
      <c r="AB18" s="820"/>
      <c r="AC18" s="820"/>
      <c r="AD18" s="858">
        <f aca="true" t="shared" si="2" ref="AD18:AD44">_xlfn.IFERROR(AA18/$S18*100,"")</f>
      </c>
      <c r="AE18" s="858"/>
      <c r="AF18" s="820"/>
      <c r="AG18" s="820"/>
      <c r="AH18" s="820"/>
      <c r="AI18" s="858">
        <f aca="true" t="shared" si="3" ref="AI18:AI44">_xlfn.IFERROR(AF18/$S18*100,"")</f>
      </c>
      <c r="AJ18" s="858"/>
      <c r="AK18" s="820"/>
      <c r="AL18" s="820"/>
      <c r="AM18" s="820"/>
      <c r="AN18" s="858">
        <f aca="true" t="shared" si="4" ref="AN18:AN44">_xlfn.IFERROR(AK18/$S18*100,"")</f>
      </c>
      <c r="AO18" s="858"/>
    </row>
    <row r="19" spans="1:41" ht="12.75">
      <c r="A19" s="821"/>
      <c r="B19" s="821"/>
      <c r="C19" s="821"/>
      <c r="D19" s="794"/>
      <c r="E19" s="794"/>
      <c r="F19" s="794"/>
      <c r="G19" s="794"/>
      <c r="H19" s="794"/>
      <c r="I19" s="794"/>
      <c r="J19" s="794"/>
      <c r="K19" s="794"/>
      <c r="L19" s="880"/>
      <c r="M19" s="880"/>
      <c r="N19" s="880"/>
      <c r="O19" s="880"/>
      <c r="P19" s="880"/>
      <c r="Q19" s="880"/>
      <c r="R19" s="880"/>
      <c r="S19" s="881">
        <f t="shared" si="0"/>
        <v>0</v>
      </c>
      <c r="T19" s="881"/>
      <c r="U19" s="881"/>
      <c r="V19" s="820"/>
      <c r="W19" s="820"/>
      <c r="X19" s="820"/>
      <c r="Y19" s="858">
        <f t="shared" si="1"/>
      </c>
      <c r="Z19" s="858"/>
      <c r="AA19" s="820"/>
      <c r="AB19" s="820"/>
      <c r="AC19" s="820"/>
      <c r="AD19" s="858">
        <f t="shared" si="2"/>
      </c>
      <c r="AE19" s="858"/>
      <c r="AF19" s="820"/>
      <c r="AG19" s="820"/>
      <c r="AH19" s="820"/>
      <c r="AI19" s="858">
        <f t="shared" si="3"/>
      </c>
      <c r="AJ19" s="858"/>
      <c r="AK19" s="820"/>
      <c r="AL19" s="820"/>
      <c r="AM19" s="820"/>
      <c r="AN19" s="858">
        <f t="shared" si="4"/>
      </c>
      <c r="AO19" s="858"/>
    </row>
    <row r="20" spans="1:41" ht="12.75">
      <c r="A20" s="821"/>
      <c r="B20" s="821"/>
      <c r="C20" s="821"/>
      <c r="D20" s="794"/>
      <c r="E20" s="794"/>
      <c r="F20" s="794"/>
      <c r="G20" s="794"/>
      <c r="H20" s="794"/>
      <c r="I20" s="794"/>
      <c r="J20" s="794"/>
      <c r="K20" s="794"/>
      <c r="L20" s="880"/>
      <c r="M20" s="880"/>
      <c r="N20" s="880"/>
      <c r="O20" s="880"/>
      <c r="P20" s="880"/>
      <c r="Q20" s="880"/>
      <c r="R20" s="880"/>
      <c r="S20" s="881">
        <f t="shared" si="0"/>
        <v>0</v>
      </c>
      <c r="T20" s="881"/>
      <c r="U20" s="881"/>
      <c r="V20" s="820"/>
      <c r="W20" s="820"/>
      <c r="X20" s="820"/>
      <c r="Y20" s="858">
        <f t="shared" si="1"/>
      </c>
      <c r="Z20" s="858"/>
      <c r="AA20" s="820"/>
      <c r="AB20" s="820"/>
      <c r="AC20" s="820"/>
      <c r="AD20" s="858">
        <f t="shared" si="2"/>
      </c>
      <c r="AE20" s="858"/>
      <c r="AF20" s="820"/>
      <c r="AG20" s="820"/>
      <c r="AH20" s="820"/>
      <c r="AI20" s="858">
        <f t="shared" si="3"/>
      </c>
      <c r="AJ20" s="858"/>
      <c r="AK20" s="820"/>
      <c r="AL20" s="820"/>
      <c r="AM20" s="820"/>
      <c r="AN20" s="858">
        <f t="shared" si="4"/>
      </c>
      <c r="AO20" s="858"/>
    </row>
    <row r="21" spans="1:41" ht="12.75">
      <c r="A21" s="821"/>
      <c r="B21" s="821"/>
      <c r="C21" s="821"/>
      <c r="D21" s="794"/>
      <c r="E21" s="794"/>
      <c r="F21" s="794"/>
      <c r="G21" s="794"/>
      <c r="H21" s="794"/>
      <c r="I21" s="794"/>
      <c r="J21" s="794"/>
      <c r="K21" s="794"/>
      <c r="L21" s="880"/>
      <c r="M21" s="880"/>
      <c r="N21" s="880"/>
      <c r="O21" s="880"/>
      <c r="P21" s="880"/>
      <c r="Q21" s="880"/>
      <c r="R21" s="880"/>
      <c r="S21" s="881">
        <f t="shared" si="0"/>
        <v>0</v>
      </c>
      <c r="T21" s="881"/>
      <c r="U21" s="881"/>
      <c r="V21" s="820"/>
      <c r="W21" s="820"/>
      <c r="X21" s="820"/>
      <c r="Y21" s="858">
        <f t="shared" si="1"/>
      </c>
      <c r="Z21" s="858"/>
      <c r="AA21" s="820"/>
      <c r="AB21" s="820"/>
      <c r="AC21" s="820"/>
      <c r="AD21" s="858">
        <f t="shared" si="2"/>
      </c>
      <c r="AE21" s="858"/>
      <c r="AF21" s="820"/>
      <c r="AG21" s="820"/>
      <c r="AH21" s="820"/>
      <c r="AI21" s="858">
        <f t="shared" si="3"/>
      </c>
      <c r="AJ21" s="858"/>
      <c r="AK21" s="820"/>
      <c r="AL21" s="820"/>
      <c r="AM21" s="820"/>
      <c r="AN21" s="858">
        <f t="shared" si="4"/>
      </c>
      <c r="AO21" s="858"/>
    </row>
    <row r="22" spans="1:41" ht="12.75">
      <c r="A22" s="821"/>
      <c r="B22" s="821"/>
      <c r="C22" s="821"/>
      <c r="D22" s="794"/>
      <c r="E22" s="794"/>
      <c r="F22" s="794"/>
      <c r="G22" s="794"/>
      <c r="H22" s="794"/>
      <c r="I22" s="794"/>
      <c r="J22" s="794"/>
      <c r="K22" s="794"/>
      <c r="L22" s="880"/>
      <c r="M22" s="880"/>
      <c r="N22" s="880"/>
      <c r="O22" s="880"/>
      <c r="P22" s="880"/>
      <c r="Q22" s="880"/>
      <c r="R22" s="880"/>
      <c r="S22" s="881">
        <f t="shared" si="0"/>
        <v>0</v>
      </c>
      <c r="T22" s="881"/>
      <c r="U22" s="881"/>
      <c r="V22" s="820"/>
      <c r="W22" s="820"/>
      <c r="X22" s="820"/>
      <c r="Y22" s="858">
        <f t="shared" si="1"/>
      </c>
      <c r="Z22" s="858"/>
      <c r="AA22" s="820"/>
      <c r="AB22" s="820"/>
      <c r="AC22" s="820"/>
      <c r="AD22" s="858">
        <f t="shared" si="2"/>
      </c>
      <c r="AE22" s="858"/>
      <c r="AF22" s="820"/>
      <c r="AG22" s="820"/>
      <c r="AH22" s="820"/>
      <c r="AI22" s="858">
        <f t="shared" si="3"/>
      </c>
      <c r="AJ22" s="858"/>
      <c r="AK22" s="820"/>
      <c r="AL22" s="820"/>
      <c r="AM22" s="820"/>
      <c r="AN22" s="858">
        <f t="shared" si="4"/>
      </c>
      <c r="AO22" s="858"/>
    </row>
    <row r="23" spans="1:41" ht="12.75">
      <c r="A23" s="821"/>
      <c r="B23" s="821"/>
      <c r="C23" s="821"/>
      <c r="D23" s="794"/>
      <c r="E23" s="794"/>
      <c r="F23" s="794"/>
      <c r="G23" s="794"/>
      <c r="H23" s="794"/>
      <c r="I23" s="794"/>
      <c r="J23" s="794"/>
      <c r="K23" s="794"/>
      <c r="L23" s="880"/>
      <c r="M23" s="880"/>
      <c r="N23" s="880"/>
      <c r="O23" s="880"/>
      <c r="P23" s="880"/>
      <c r="Q23" s="880"/>
      <c r="R23" s="880"/>
      <c r="S23" s="881">
        <f t="shared" si="0"/>
        <v>0</v>
      </c>
      <c r="T23" s="881"/>
      <c r="U23" s="881"/>
      <c r="V23" s="820"/>
      <c r="W23" s="820"/>
      <c r="X23" s="820"/>
      <c r="Y23" s="858">
        <f t="shared" si="1"/>
      </c>
      <c r="Z23" s="858"/>
      <c r="AA23" s="820"/>
      <c r="AB23" s="820"/>
      <c r="AC23" s="820"/>
      <c r="AD23" s="858">
        <f t="shared" si="2"/>
      </c>
      <c r="AE23" s="858"/>
      <c r="AF23" s="820"/>
      <c r="AG23" s="820"/>
      <c r="AH23" s="820"/>
      <c r="AI23" s="858">
        <f t="shared" si="3"/>
      </c>
      <c r="AJ23" s="858"/>
      <c r="AK23" s="820"/>
      <c r="AL23" s="820"/>
      <c r="AM23" s="820"/>
      <c r="AN23" s="858">
        <f t="shared" si="4"/>
      </c>
      <c r="AO23" s="858"/>
    </row>
    <row r="24" spans="1:41" ht="12.75">
      <c r="A24" s="821"/>
      <c r="B24" s="821"/>
      <c r="C24" s="821"/>
      <c r="D24" s="794"/>
      <c r="E24" s="794"/>
      <c r="F24" s="794"/>
      <c r="G24" s="794"/>
      <c r="H24" s="794"/>
      <c r="I24" s="794"/>
      <c r="J24" s="794"/>
      <c r="K24" s="794"/>
      <c r="L24" s="880"/>
      <c r="M24" s="880"/>
      <c r="N24" s="880"/>
      <c r="O24" s="880"/>
      <c r="P24" s="880"/>
      <c r="Q24" s="880"/>
      <c r="R24" s="880"/>
      <c r="S24" s="881">
        <f t="shared" si="0"/>
        <v>0</v>
      </c>
      <c r="T24" s="881"/>
      <c r="U24" s="881"/>
      <c r="V24" s="820"/>
      <c r="W24" s="820"/>
      <c r="X24" s="820"/>
      <c r="Y24" s="858">
        <f t="shared" si="1"/>
      </c>
      <c r="Z24" s="858"/>
      <c r="AA24" s="820"/>
      <c r="AB24" s="820"/>
      <c r="AC24" s="820"/>
      <c r="AD24" s="858">
        <f t="shared" si="2"/>
      </c>
      <c r="AE24" s="858"/>
      <c r="AF24" s="820"/>
      <c r="AG24" s="820"/>
      <c r="AH24" s="820"/>
      <c r="AI24" s="858">
        <f t="shared" si="3"/>
      </c>
      <c r="AJ24" s="858"/>
      <c r="AK24" s="820"/>
      <c r="AL24" s="820"/>
      <c r="AM24" s="820"/>
      <c r="AN24" s="858">
        <f t="shared" si="4"/>
      </c>
      <c r="AO24" s="858"/>
    </row>
    <row r="25" spans="1:41" ht="12.75">
      <c r="A25" s="821"/>
      <c r="B25" s="821"/>
      <c r="C25" s="821"/>
      <c r="D25" s="794"/>
      <c r="E25" s="794"/>
      <c r="F25" s="794"/>
      <c r="G25" s="794"/>
      <c r="H25" s="794"/>
      <c r="I25" s="794"/>
      <c r="J25" s="794"/>
      <c r="K25" s="794"/>
      <c r="L25" s="880"/>
      <c r="M25" s="880"/>
      <c r="N25" s="880"/>
      <c r="O25" s="880"/>
      <c r="P25" s="880"/>
      <c r="Q25" s="880"/>
      <c r="R25" s="880"/>
      <c r="S25" s="881">
        <f t="shared" si="0"/>
        <v>0</v>
      </c>
      <c r="T25" s="881"/>
      <c r="U25" s="881"/>
      <c r="V25" s="820"/>
      <c r="W25" s="820"/>
      <c r="X25" s="820"/>
      <c r="Y25" s="858">
        <f t="shared" si="1"/>
      </c>
      <c r="Z25" s="858"/>
      <c r="AA25" s="820"/>
      <c r="AB25" s="820"/>
      <c r="AC25" s="820"/>
      <c r="AD25" s="858">
        <f t="shared" si="2"/>
      </c>
      <c r="AE25" s="858"/>
      <c r="AF25" s="820"/>
      <c r="AG25" s="820"/>
      <c r="AH25" s="820"/>
      <c r="AI25" s="858">
        <f t="shared" si="3"/>
      </c>
      <c r="AJ25" s="858"/>
      <c r="AK25" s="820"/>
      <c r="AL25" s="820"/>
      <c r="AM25" s="820"/>
      <c r="AN25" s="858">
        <f t="shared" si="4"/>
      </c>
      <c r="AO25" s="858"/>
    </row>
    <row r="26" spans="1:41" ht="12.75">
      <c r="A26" s="821"/>
      <c r="B26" s="821"/>
      <c r="C26" s="821"/>
      <c r="D26" s="794"/>
      <c r="E26" s="794"/>
      <c r="F26" s="794"/>
      <c r="G26" s="794"/>
      <c r="H26" s="794"/>
      <c r="I26" s="794"/>
      <c r="J26" s="794"/>
      <c r="K26" s="794"/>
      <c r="L26" s="880"/>
      <c r="M26" s="880"/>
      <c r="N26" s="880"/>
      <c r="O26" s="880"/>
      <c r="P26" s="880"/>
      <c r="Q26" s="880"/>
      <c r="R26" s="880"/>
      <c r="S26" s="881">
        <f t="shared" si="0"/>
        <v>0</v>
      </c>
      <c r="T26" s="881"/>
      <c r="U26" s="881"/>
      <c r="V26" s="820"/>
      <c r="W26" s="820"/>
      <c r="X26" s="820"/>
      <c r="Y26" s="858">
        <f t="shared" si="1"/>
      </c>
      <c r="Z26" s="858"/>
      <c r="AA26" s="820"/>
      <c r="AB26" s="820"/>
      <c r="AC26" s="820"/>
      <c r="AD26" s="858">
        <f t="shared" si="2"/>
      </c>
      <c r="AE26" s="858"/>
      <c r="AF26" s="820"/>
      <c r="AG26" s="820"/>
      <c r="AH26" s="820"/>
      <c r="AI26" s="858">
        <f t="shared" si="3"/>
      </c>
      <c r="AJ26" s="858"/>
      <c r="AK26" s="820"/>
      <c r="AL26" s="820"/>
      <c r="AM26" s="820"/>
      <c r="AN26" s="858">
        <f t="shared" si="4"/>
      </c>
      <c r="AO26" s="858"/>
    </row>
    <row r="27" spans="1:41" ht="12.75">
      <c r="A27" s="821"/>
      <c r="B27" s="821"/>
      <c r="C27" s="821"/>
      <c r="D27" s="794"/>
      <c r="E27" s="794"/>
      <c r="F27" s="794"/>
      <c r="G27" s="794"/>
      <c r="H27" s="794"/>
      <c r="I27" s="794"/>
      <c r="J27" s="794"/>
      <c r="K27" s="794"/>
      <c r="L27" s="880"/>
      <c r="M27" s="880"/>
      <c r="N27" s="880"/>
      <c r="O27" s="880"/>
      <c r="P27" s="880"/>
      <c r="Q27" s="880"/>
      <c r="R27" s="880"/>
      <c r="S27" s="881">
        <f t="shared" si="0"/>
        <v>0</v>
      </c>
      <c r="T27" s="881"/>
      <c r="U27" s="881"/>
      <c r="V27" s="820"/>
      <c r="W27" s="820"/>
      <c r="X27" s="820"/>
      <c r="Y27" s="858">
        <f t="shared" si="1"/>
      </c>
      <c r="Z27" s="858"/>
      <c r="AA27" s="820"/>
      <c r="AB27" s="820"/>
      <c r="AC27" s="820"/>
      <c r="AD27" s="858">
        <f t="shared" si="2"/>
      </c>
      <c r="AE27" s="858"/>
      <c r="AF27" s="820"/>
      <c r="AG27" s="820"/>
      <c r="AH27" s="820"/>
      <c r="AI27" s="858">
        <f t="shared" si="3"/>
      </c>
      <c r="AJ27" s="858"/>
      <c r="AK27" s="820"/>
      <c r="AL27" s="820"/>
      <c r="AM27" s="820"/>
      <c r="AN27" s="858">
        <f t="shared" si="4"/>
      </c>
      <c r="AO27" s="858"/>
    </row>
    <row r="28" spans="1:41" ht="12.75">
      <c r="A28" s="821"/>
      <c r="B28" s="821"/>
      <c r="C28" s="821"/>
      <c r="D28" s="794"/>
      <c r="E28" s="794"/>
      <c r="F28" s="794"/>
      <c r="G28" s="794"/>
      <c r="H28" s="794"/>
      <c r="I28" s="794"/>
      <c r="J28" s="794"/>
      <c r="K28" s="794"/>
      <c r="L28" s="880"/>
      <c r="M28" s="880"/>
      <c r="N28" s="880"/>
      <c r="O28" s="880"/>
      <c r="P28" s="880"/>
      <c r="Q28" s="880"/>
      <c r="R28" s="880"/>
      <c r="S28" s="881">
        <f t="shared" si="0"/>
        <v>0</v>
      </c>
      <c r="T28" s="881"/>
      <c r="U28" s="881"/>
      <c r="V28" s="820"/>
      <c r="W28" s="820"/>
      <c r="X28" s="820"/>
      <c r="Y28" s="858">
        <f t="shared" si="1"/>
      </c>
      <c r="Z28" s="858"/>
      <c r="AA28" s="820"/>
      <c r="AB28" s="820"/>
      <c r="AC28" s="820"/>
      <c r="AD28" s="858">
        <f t="shared" si="2"/>
      </c>
      <c r="AE28" s="858"/>
      <c r="AF28" s="820"/>
      <c r="AG28" s="820"/>
      <c r="AH28" s="820"/>
      <c r="AI28" s="858">
        <f t="shared" si="3"/>
      </c>
      <c r="AJ28" s="858"/>
      <c r="AK28" s="820"/>
      <c r="AL28" s="820"/>
      <c r="AM28" s="820"/>
      <c r="AN28" s="858">
        <f t="shared" si="4"/>
      </c>
      <c r="AO28" s="858"/>
    </row>
    <row r="29" spans="1:41" ht="12.75">
      <c r="A29" s="821"/>
      <c r="B29" s="821"/>
      <c r="C29" s="821"/>
      <c r="D29" s="794"/>
      <c r="E29" s="794"/>
      <c r="F29" s="794"/>
      <c r="G29" s="794"/>
      <c r="H29" s="794"/>
      <c r="I29" s="794"/>
      <c r="J29" s="794"/>
      <c r="K29" s="794"/>
      <c r="L29" s="880"/>
      <c r="M29" s="880"/>
      <c r="N29" s="880"/>
      <c r="O29" s="880"/>
      <c r="P29" s="880"/>
      <c r="Q29" s="880"/>
      <c r="R29" s="880"/>
      <c r="S29" s="881">
        <f t="shared" si="0"/>
        <v>0</v>
      </c>
      <c r="T29" s="881"/>
      <c r="U29" s="881"/>
      <c r="V29" s="820"/>
      <c r="W29" s="820"/>
      <c r="X29" s="820"/>
      <c r="Y29" s="858">
        <f t="shared" si="1"/>
      </c>
      <c r="Z29" s="858"/>
      <c r="AA29" s="820"/>
      <c r="AB29" s="820"/>
      <c r="AC29" s="820"/>
      <c r="AD29" s="858">
        <f t="shared" si="2"/>
      </c>
      <c r="AE29" s="858"/>
      <c r="AF29" s="820"/>
      <c r="AG29" s="820"/>
      <c r="AH29" s="820"/>
      <c r="AI29" s="858">
        <f t="shared" si="3"/>
      </c>
      <c r="AJ29" s="858"/>
      <c r="AK29" s="820"/>
      <c r="AL29" s="820"/>
      <c r="AM29" s="820"/>
      <c r="AN29" s="858">
        <f t="shared" si="4"/>
      </c>
      <c r="AO29" s="858"/>
    </row>
    <row r="30" spans="1:41" ht="12.75">
      <c r="A30" s="821"/>
      <c r="B30" s="821"/>
      <c r="C30" s="821"/>
      <c r="D30" s="794"/>
      <c r="E30" s="794"/>
      <c r="F30" s="794"/>
      <c r="G30" s="794"/>
      <c r="H30" s="794"/>
      <c r="I30" s="794"/>
      <c r="J30" s="794"/>
      <c r="K30" s="794"/>
      <c r="L30" s="880"/>
      <c r="M30" s="880"/>
      <c r="N30" s="880"/>
      <c r="O30" s="880"/>
      <c r="P30" s="880"/>
      <c r="Q30" s="880"/>
      <c r="R30" s="880"/>
      <c r="S30" s="881">
        <f t="shared" si="0"/>
        <v>0</v>
      </c>
      <c r="T30" s="881"/>
      <c r="U30" s="881"/>
      <c r="V30" s="820"/>
      <c r="W30" s="820"/>
      <c r="X30" s="820"/>
      <c r="Y30" s="858">
        <f t="shared" si="1"/>
      </c>
      <c r="Z30" s="858"/>
      <c r="AA30" s="820"/>
      <c r="AB30" s="820"/>
      <c r="AC30" s="820"/>
      <c r="AD30" s="858">
        <f t="shared" si="2"/>
      </c>
      <c r="AE30" s="858"/>
      <c r="AF30" s="820"/>
      <c r="AG30" s="820"/>
      <c r="AH30" s="820"/>
      <c r="AI30" s="858">
        <f t="shared" si="3"/>
      </c>
      <c r="AJ30" s="858"/>
      <c r="AK30" s="820"/>
      <c r="AL30" s="820"/>
      <c r="AM30" s="820"/>
      <c r="AN30" s="858">
        <f t="shared" si="4"/>
      </c>
      <c r="AO30" s="858"/>
    </row>
    <row r="31" spans="1:41" ht="12.75">
      <c r="A31" s="821"/>
      <c r="B31" s="821"/>
      <c r="C31" s="821"/>
      <c r="D31" s="794"/>
      <c r="E31" s="794"/>
      <c r="F31" s="794"/>
      <c r="G31" s="794"/>
      <c r="H31" s="794"/>
      <c r="I31" s="794"/>
      <c r="J31" s="794"/>
      <c r="K31" s="794"/>
      <c r="L31" s="880"/>
      <c r="M31" s="880"/>
      <c r="N31" s="880"/>
      <c r="O31" s="880"/>
      <c r="P31" s="880"/>
      <c r="Q31" s="880"/>
      <c r="R31" s="880"/>
      <c r="S31" s="881">
        <f t="shared" si="0"/>
        <v>0</v>
      </c>
      <c r="T31" s="881"/>
      <c r="U31" s="881"/>
      <c r="V31" s="820"/>
      <c r="W31" s="820"/>
      <c r="X31" s="820"/>
      <c r="Y31" s="858">
        <f t="shared" si="1"/>
      </c>
      <c r="Z31" s="858"/>
      <c r="AA31" s="820"/>
      <c r="AB31" s="820"/>
      <c r="AC31" s="820"/>
      <c r="AD31" s="858">
        <f t="shared" si="2"/>
      </c>
      <c r="AE31" s="858"/>
      <c r="AF31" s="820"/>
      <c r="AG31" s="820"/>
      <c r="AH31" s="820"/>
      <c r="AI31" s="858">
        <f t="shared" si="3"/>
      </c>
      <c r="AJ31" s="858"/>
      <c r="AK31" s="820"/>
      <c r="AL31" s="820"/>
      <c r="AM31" s="820"/>
      <c r="AN31" s="858">
        <f t="shared" si="4"/>
      </c>
      <c r="AO31" s="858"/>
    </row>
    <row r="32" spans="1:41" ht="12.75">
      <c r="A32" s="821"/>
      <c r="B32" s="821"/>
      <c r="C32" s="821"/>
      <c r="D32" s="794"/>
      <c r="E32" s="794"/>
      <c r="F32" s="794"/>
      <c r="G32" s="794"/>
      <c r="H32" s="794"/>
      <c r="I32" s="794"/>
      <c r="J32" s="794"/>
      <c r="K32" s="794"/>
      <c r="L32" s="880"/>
      <c r="M32" s="880"/>
      <c r="N32" s="880"/>
      <c r="O32" s="880"/>
      <c r="P32" s="880"/>
      <c r="Q32" s="880"/>
      <c r="R32" s="880"/>
      <c r="S32" s="881">
        <f t="shared" si="0"/>
        <v>0</v>
      </c>
      <c r="T32" s="881"/>
      <c r="U32" s="881"/>
      <c r="V32" s="820"/>
      <c r="W32" s="820"/>
      <c r="X32" s="820"/>
      <c r="Y32" s="858">
        <f t="shared" si="1"/>
      </c>
      <c r="Z32" s="858"/>
      <c r="AA32" s="820"/>
      <c r="AB32" s="820"/>
      <c r="AC32" s="820"/>
      <c r="AD32" s="858">
        <f t="shared" si="2"/>
      </c>
      <c r="AE32" s="858"/>
      <c r="AF32" s="820"/>
      <c r="AG32" s="820"/>
      <c r="AH32" s="820"/>
      <c r="AI32" s="858">
        <f t="shared" si="3"/>
      </c>
      <c r="AJ32" s="858"/>
      <c r="AK32" s="820"/>
      <c r="AL32" s="820"/>
      <c r="AM32" s="820"/>
      <c r="AN32" s="858">
        <f t="shared" si="4"/>
      </c>
      <c r="AO32" s="858"/>
    </row>
    <row r="33" spans="1:41" ht="12.75">
      <c r="A33" s="821"/>
      <c r="B33" s="821"/>
      <c r="C33" s="821"/>
      <c r="D33" s="794"/>
      <c r="E33" s="794"/>
      <c r="F33" s="794"/>
      <c r="G33" s="794"/>
      <c r="H33" s="794"/>
      <c r="I33" s="794"/>
      <c r="J33" s="794"/>
      <c r="K33" s="794"/>
      <c r="L33" s="880"/>
      <c r="M33" s="880"/>
      <c r="N33" s="880"/>
      <c r="O33" s="880"/>
      <c r="P33" s="880"/>
      <c r="Q33" s="880"/>
      <c r="R33" s="880"/>
      <c r="S33" s="881">
        <f t="shared" si="0"/>
        <v>0</v>
      </c>
      <c r="T33" s="881"/>
      <c r="U33" s="881"/>
      <c r="V33" s="820"/>
      <c r="W33" s="820"/>
      <c r="X33" s="820"/>
      <c r="Y33" s="858">
        <f t="shared" si="1"/>
      </c>
      <c r="Z33" s="858"/>
      <c r="AA33" s="820"/>
      <c r="AB33" s="820"/>
      <c r="AC33" s="820"/>
      <c r="AD33" s="858">
        <f t="shared" si="2"/>
      </c>
      <c r="AE33" s="858"/>
      <c r="AF33" s="820"/>
      <c r="AG33" s="820"/>
      <c r="AH33" s="820"/>
      <c r="AI33" s="858">
        <f t="shared" si="3"/>
      </c>
      <c r="AJ33" s="858"/>
      <c r="AK33" s="820"/>
      <c r="AL33" s="820"/>
      <c r="AM33" s="820"/>
      <c r="AN33" s="858">
        <f t="shared" si="4"/>
      </c>
      <c r="AO33" s="858"/>
    </row>
    <row r="34" spans="1:41" ht="12.75">
      <c r="A34" s="821"/>
      <c r="B34" s="821"/>
      <c r="C34" s="821"/>
      <c r="D34" s="794"/>
      <c r="E34" s="794"/>
      <c r="F34" s="794"/>
      <c r="G34" s="794"/>
      <c r="H34" s="794"/>
      <c r="I34" s="794"/>
      <c r="J34" s="794"/>
      <c r="K34" s="794"/>
      <c r="L34" s="880"/>
      <c r="M34" s="880"/>
      <c r="N34" s="880"/>
      <c r="O34" s="880"/>
      <c r="P34" s="880"/>
      <c r="Q34" s="880"/>
      <c r="R34" s="880"/>
      <c r="S34" s="881">
        <f t="shared" si="0"/>
        <v>0</v>
      </c>
      <c r="T34" s="881"/>
      <c r="U34" s="881"/>
      <c r="V34" s="820"/>
      <c r="W34" s="820"/>
      <c r="X34" s="820"/>
      <c r="Y34" s="858">
        <f t="shared" si="1"/>
      </c>
      <c r="Z34" s="858"/>
      <c r="AA34" s="820"/>
      <c r="AB34" s="820"/>
      <c r="AC34" s="820"/>
      <c r="AD34" s="858">
        <f t="shared" si="2"/>
      </c>
      <c r="AE34" s="858"/>
      <c r="AF34" s="820"/>
      <c r="AG34" s="820"/>
      <c r="AH34" s="820"/>
      <c r="AI34" s="858">
        <f t="shared" si="3"/>
      </c>
      <c r="AJ34" s="858"/>
      <c r="AK34" s="820"/>
      <c r="AL34" s="820"/>
      <c r="AM34" s="820"/>
      <c r="AN34" s="858">
        <f t="shared" si="4"/>
      </c>
      <c r="AO34" s="858"/>
    </row>
    <row r="35" spans="1:41" ht="12.75">
      <c r="A35" s="821"/>
      <c r="B35" s="821"/>
      <c r="C35" s="821"/>
      <c r="D35" s="794"/>
      <c r="E35" s="794"/>
      <c r="F35" s="794"/>
      <c r="G35" s="794"/>
      <c r="H35" s="794"/>
      <c r="I35" s="794"/>
      <c r="J35" s="794"/>
      <c r="K35" s="794"/>
      <c r="L35" s="880"/>
      <c r="M35" s="880"/>
      <c r="N35" s="880"/>
      <c r="O35" s="880"/>
      <c r="P35" s="880"/>
      <c r="Q35" s="880"/>
      <c r="R35" s="880"/>
      <c r="S35" s="881">
        <f t="shared" si="0"/>
        <v>0</v>
      </c>
      <c r="T35" s="881"/>
      <c r="U35" s="881"/>
      <c r="V35" s="820"/>
      <c r="W35" s="820"/>
      <c r="X35" s="820"/>
      <c r="Y35" s="858">
        <f t="shared" si="1"/>
      </c>
      <c r="Z35" s="858"/>
      <c r="AA35" s="820"/>
      <c r="AB35" s="820"/>
      <c r="AC35" s="820"/>
      <c r="AD35" s="858">
        <f t="shared" si="2"/>
      </c>
      <c r="AE35" s="858"/>
      <c r="AF35" s="820"/>
      <c r="AG35" s="820"/>
      <c r="AH35" s="820"/>
      <c r="AI35" s="858">
        <f t="shared" si="3"/>
      </c>
      <c r="AJ35" s="858"/>
      <c r="AK35" s="820"/>
      <c r="AL35" s="820"/>
      <c r="AM35" s="820"/>
      <c r="AN35" s="858">
        <f t="shared" si="4"/>
      </c>
      <c r="AO35" s="858"/>
    </row>
    <row r="36" spans="1:41" ht="12.75">
      <c r="A36" s="821"/>
      <c r="B36" s="821"/>
      <c r="C36" s="821"/>
      <c r="D36" s="794"/>
      <c r="E36" s="794"/>
      <c r="F36" s="794"/>
      <c r="G36" s="794"/>
      <c r="H36" s="794"/>
      <c r="I36" s="794"/>
      <c r="J36" s="794"/>
      <c r="K36" s="794"/>
      <c r="L36" s="880"/>
      <c r="M36" s="880"/>
      <c r="N36" s="880"/>
      <c r="O36" s="880"/>
      <c r="P36" s="880"/>
      <c r="Q36" s="880"/>
      <c r="R36" s="880"/>
      <c r="S36" s="881">
        <f t="shared" si="0"/>
        <v>0</v>
      </c>
      <c r="T36" s="881"/>
      <c r="U36" s="881"/>
      <c r="V36" s="820"/>
      <c r="W36" s="820"/>
      <c r="X36" s="820"/>
      <c r="Y36" s="858">
        <f t="shared" si="1"/>
      </c>
      <c r="Z36" s="858"/>
      <c r="AA36" s="820"/>
      <c r="AB36" s="820"/>
      <c r="AC36" s="820"/>
      <c r="AD36" s="858">
        <f t="shared" si="2"/>
      </c>
      <c r="AE36" s="858"/>
      <c r="AF36" s="820"/>
      <c r="AG36" s="820"/>
      <c r="AH36" s="820"/>
      <c r="AI36" s="858">
        <f t="shared" si="3"/>
      </c>
      <c r="AJ36" s="858"/>
      <c r="AK36" s="820"/>
      <c r="AL36" s="820"/>
      <c r="AM36" s="820"/>
      <c r="AN36" s="858">
        <f t="shared" si="4"/>
      </c>
      <c r="AO36" s="858"/>
    </row>
    <row r="37" spans="1:41" ht="12.75">
      <c r="A37" s="821"/>
      <c r="B37" s="821"/>
      <c r="C37" s="821"/>
      <c r="D37" s="794"/>
      <c r="E37" s="794"/>
      <c r="F37" s="794"/>
      <c r="G37" s="794"/>
      <c r="H37" s="794"/>
      <c r="I37" s="794"/>
      <c r="J37" s="794"/>
      <c r="K37" s="794"/>
      <c r="L37" s="880"/>
      <c r="M37" s="880"/>
      <c r="N37" s="880"/>
      <c r="O37" s="880"/>
      <c r="P37" s="880"/>
      <c r="Q37" s="880"/>
      <c r="R37" s="880"/>
      <c r="S37" s="881">
        <f t="shared" si="0"/>
        <v>0</v>
      </c>
      <c r="T37" s="881"/>
      <c r="U37" s="881"/>
      <c r="V37" s="820"/>
      <c r="W37" s="820"/>
      <c r="X37" s="820"/>
      <c r="Y37" s="858">
        <f t="shared" si="1"/>
      </c>
      <c r="Z37" s="858"/>
      <c r="AA37" s="820"/>
      <c r="AB37" s="820"/>
      <c r="AC37" s="820"/>
      <c r="AD37" s="858">
        <f t="shared" si="2"/>
      </c>
      <c r="AE37" s="858"/>
      <c r="AF37" s="820"/>
      <c r="AG37" s="820"/>
      <c r="AH37" s="820"/>
      <c r="AI37" s="858">
        <f t="shared" si="3"/>
      </c>
      <c r="AJ37" s="858"/>
      <c r="AK37" s="820"/>
      <c r="AL37" s="820"/>
      <c r="AM37" s="820"/>
      <c r="AN37" s="858">
        <f t="shared" si="4"/>
      </c>
      <c r="AO37" s="858"/>
    </row>
    <row r="38" spans="1:41" ht="12.75">
      <c r="A38" s="821"/>
      <c r="B38" s="821"/>
      <c r="C38" s="821"/>
      <c r="D38" s="794"/>
      <c r="E38" s="794"/>
      <c r="F38" s="794"/>
      <c r="G38" s="794"/>
      <c r="H38" s="794"/>
      <c r="I38" s="794"/>
      <c r="J38" s="794"/>
      <c r="K38" s="794"/>
      <c r="L38" s="880"/>
      <c r="M38" s="880"/>
      <c r="N38" s="880"/>
      <c r="O38" s="880"/>
      <c r="P38" s="880"/>
      <c r="Q38" s="880"/>
      <c r="R38" s="880"/>
      <c r="S38" s="881">
        <f t="shared" si="0"/>
        <v>0</v>
      </c>
      <c r="T38" s="881"/>
      <c r="U38" s="881"/>
      <c r="V38" s="820"/>
      <c r="W38" s="820"/>
      <c r="X38" s="820"/>
      <c r="Y38" s="858">
        <f t="shared" si="1"/>
      </c>
      <c r="Z38" s="858"/>
      <c r="AA38" s="820"/>
      <c r="AB38" s="820"/>
      <c r="AC38" s="820"/>
      <c r="AD38" s="858">
        <f t="shared" si="2"/>
      </c>
      <c r="AE38" s="858"/>
      <c r="AF38" s="820"/>
      <c r="AG38" s="820"/>
      <c r="AH38" s="820"/>
      <c r="AI38" s="858">
        <f t="shared" si="3"/>
      </c>
      <c r="AJ38" s="858"/>
      <c r="AK38" s="820"/>
      <c r="AL38" s="820"/>
      <c r="AM38" s="820"/>
      <c r="AN38" s="858">
        <f t="shared" si="4"/>
      </c>
      <c r="AO38" s="858"/>
    </row>
    <row r="39" spans="1:41" ht="12.75">
      <c r="A39" s="821"/>
      <c r="B39" s="821"/>
      <c r="C39" s="821"/>
      <c r="D39" s="794"/>
      <c r="E39" s="794"/>
      <c r="F39" s="794"/>
      <c r="G39" s="794"/>
      <c r="H39" s="794"/>
      <c r="I39" s="794"/>
      <c r="J39" s="794"/>
      <c r="K39" s="794"/>
      <c r="L39" s="880"/>
      <c r="M39" s="880"/>
      <c r="N39" s="880"/>
      <c r="O39" s="880"/>
      <c r="P39" s="880"/>
      <c r="Q39" s="880"/>
      <c r="R39" s="880"/>
      <c r="S39" s="881">
        <f t="shared" si="0"/>
        <v>0</v>
      </c>
      <c r="T39" s="881"/>
      <c r="U39" s="881"/>
      <c r="V39" s="820"/>
      <c r="W39" s="820"/>
      <c r="X39" s="820"/>
      <c r="Y39" s="858">
        <f t="shared" si="1"/>
      </c>
      <c r="Z39" s="858"/>
      <c r="AA39" s="820"/>
      <c r="AB39" s="820"/>
      <c r="AC39" s="820"/>
      <c r="AD39" s="858">
        <f t="shared" si="2"/>
      </c>
      <c r="AE39" s="858"/>
      <c r="AF39" s="820"/>
      <c r="AG39" s="820"/>
      <c r="AH39" s="820"/>
      <c r="AI39" s="858">
        <f t="shared" si="3"/>
      </c>
      <c r="AJ39" s="858"/>
      <c r="AK39" s="820"/>
      <c r="AL39" s="820"/>
      <c r="AM39" s="820"/>
      <c r="AN39" s="858">
        <f t="shared" si="4"/>
      </c>
      <c r="AO39" s="858"/>
    </row>
    <row r="40" spans="1:41" ht="12.75">
      <c r="A40" s="821"/>
      <c r="B40" s="821"/>
      <c r="C40" s="821"/>
      <c r="D40" s="794"/>
      <c r="E40" s="794"/>
      <c r="F40" s="794"/>
      <c r="G40" s="794"/>
      <c r="H40" s="794"/>
      <c r="I40" s="794"/>
      <c r="J40" s="794"/>
      <c r="K40" s="794"/>
      <c r="L40" s="880"/>
      <c r="M40" s="880"/>
      <c r="N40" s="880"/>
      <c r="O40" s="880"/>
      <c r="P40" s="880"/>
      <c r="Q40" s="880"/>
      <c r="R40" s="880"/>
      <c r="S40" s="881">
        <f t="shared" si="0"/>
        <v>0</v>
      </c>
      <c r="T40" s="881"/>
      <c r="U40" s="881"/>
      <c r="V40" s="820"/>
      <c r="W40" s="820"/>
      <c r="X40" s="820"/>
      <c r="Y40" s="858">
        <f t="shared" si="1"/>
      </c>
      <c r="Z40" s="858"/>
      <c r="AA40" s="820"/>
      <c r="AB40" s="820"/>
      <c r="AC40" s="820"/>
      <c r="AD40" s="858">
        <f t="shared" si="2"/>
      </c>
      <c r="AE40" s="858"/>
      <c r="AF40" s="820"/>
      <c r="AG40" s="820"/>
      <c r="AH40" s="820"/>
      <c r="AI40" s="858">
        <f t="shared" si="3"/>
      </c>
      <c r="AJ40" s="858"/>
      <c r="AK40" s="820"/>
      <c r="AL40" s="820"/>
      <c r="AM40" s="820"/>
      <c r="AN40" s="858">
        <f t="shared" si="4"/>
      </c>
      <c r="AO40" s="858"/>
    </row>
    <row r="41" spans="1:41" ht="12.75">
      <c r="A41" s="821"/>
      <c r="B41" s="821"/>
      <c r="C41" s="821"/>
      <c r="D41" s="794"/>
      <c r="E41" s="794"/>
      <c r="F41" s="794"/>
      <c r="G41" s="794"/>
      <c r="H41" s="794"/>
      <c r="I41" s="794"/>
      <c r="J41" s="794"/>
      <c r="K41" s="794"/>
      <c r="L41" s="880"/>
      <c r="M41" s="880"/>
      <c r="N41" s="880"/>
      <c r="O41" s="880"/>
      <c r="P41" s="880"/>
      <c r="Q41" s="880"/>
      <c r="R41" s="880"/>
      <c r="S41" s="881">
        <f t="shared" si="0"/>
        <v>0</v>
      </c>
      <c r="T41" s="881"/>
      <c r="U41" s="881"/>
      <c r="V41" s="820"/>
      <c r="W41" s="820"/>
      <c r="X41" s="820"/>
      <c r="Y41" s="858">
        <f t="shared" si="1"/>
      </c>
      <c r="Z41" s="858"/>
      <c r="AA41" s="820"/>
      <c r="AB41" s="820"/>
      <c r="AC41" s="820"/>
      <c r="AD41" s="858">
        <f t="shared" si="2"/>
      </c>
      <c r="AE41" s="858"/>
      <c r="AF41" s="820"/>
      <c r="AG41" s="820"/>
      <c r="AH41" s="820"/>
      <c r="AI41" s="858">
        <f t="shared" si="3"/>
      </c>
      <c r="AJ41" s="858"/>
      <c r="AK41" s="820"/>
      <c r="AL41" s="820"/>
      <c r="AM41" s="820"/>
      <c r="AN41" s="858">
        <f t="shared" si="4"/>
      </c>
      <c r="AO41" s="858"/>
    </row>
    <row r="42" spans="1:41" ht="12.75">
      <c r="A42" s="821"/>
      <c r="B42" s="821"/>
      <c r="C42" s="821"/>
      <c r="D42" s="794"/>
      <c r="E42" s="794"/>
      <c r="F42" s="794"/>
      <c r="G42" s="794"/>
      <c r="H42" s="794"/>
      <c r="I42" s="794"/>
      <c r="J42" s="794"/>
      <c r="K42" s="794"/>
      <c r="L42" s="880"/>
      <c r="M42" s="880"/>
      <c r="N42" s="880"/>
      <c r="O42" s="880"/>
      <c r="P42" s="880"/>
      <c r="Q42" s="880"/>
      <c r="R42" s="880"/>
      <c r="S42" s="881">
        <f t="shared" si="0"/>
        <v>0</v>
      </c>
      <c r="T42" s="881"/>
      <c r="U42" s="881"/>
      <c r="V42" s="820"/>
      <c r="W42" s="820"/>
      <c r="X42" s="820"/>
      <c r="Y42" s="858">
        <f t="shared" si="1"/>
      </c>
      <c r="Z42" s="858"/>
      <c r="AA42" s="820"/>
      <c r="AB42" s="820"/>
      <c r="AC42" s="820"/>
      <c r="AD42" s="858">
        <f t="shared" si="2"/>
      </c>
      <c r="AE42" s="858"/>
      <c r="AF42" s="820"/>
      <c r="AG42" s="820"/>
      <c r="AH42" s="820"/>
      <c r="AI42" s="858">
        <f t="shared" si="3"/>
      </c>
      <c r="AJ42" s="858"/>
      <c r="AK42" s="820"/>
      <c r="AL42" s="820"/>
      <c r="AM42" s="820"/>
      <c r="AN42" s="858">
        <f t="shared" si="4"/>
      </c>
      <c r="AO42" s="858"/>
    </row>
    <row r="43" spans="1:41" ht="12.75">
      <c r="A43" s="821"/>
      <c r="B43" s="821"/>
      <c r="C43" s="821"/>
      <c r="D43" s="794"/>
      <c r="E43" s="794"/>
      <c r="F43" s="794"/>
      <c r="G43" s="794"/>
      <c r="H43" s="794"/>
      <c r="I43" s="794"/>
      <c r="J43" s="794"/>
      <c r="K43" s="794"/>
      <c r="L43" s="880"/>
      <c r="M43" s="880"/>
      <c r="N43" s="880"/>
      <c r="O43" s="880"/>
      <c r="P43" s="880"/>
      <c r="Q43" s="880"/>
      <c r="R43" s="880"/>
      <c r="S43" s="881">
        <f t="shared" si="0"/>
        <v>0</v>
      </c>
      <c r="T43" s="881"/>
      <c r="U43" s="881"/>
      <c r="V43" s="820"/>
      <c r="W43" s="820"/>
      <c r="X43" s="820"/>
      <c r="Y43" s="858">
        <f t="shared" si="1"/>
      </c>
      <c r="Z43" s="858"/>
      <c r="AA43" s="820"/>
      <c r="AB43" s="820"/>
      <c r="AC43" s="820"/>
      <c r="AD43" s="858">
        <f t="shared" si="2"/>
      </c>
      <c r="AE43" s="858"/>
      <c r="AF43" s="820"/>
      <c r="AG43" s="820"/>
      <c r="AH43" s="820"/>
      <c r="AI43" s="858">
        <f t="shared" si="3"/>
      </c>
      <c r="AJ43" s="858"/>
      <c r="AK43" s="820"/>
      <c r="AL43" s="820"/>
      <c r="AM43" s="820"/>
      <c r="AN43" s="858">
        <f t="shared" si="4"/>
      </c>
      <c r="AO43" s="858"/>
    </row>
    <row r="44" spans="1:41" ht="12.75">
      <c r="A44" s="821"/>
      <c r="B44" s="821"/>
      <c r="C44" s="821"/>
      <c r="D44" s="794"/>
      <c r="E44" s="794"/>
      <c r="F44" s="794"/>
      <c r="G44" s="794"/>
      <c r="H44" s="794"/>
      <c r="I44" s="794"/>
      <c r="J44" s="794"/>
      <c r="K44" s="794"/>
      <c r="L44" s="880"/>
      <c r="M44" s="880"/>
      <c r="N44" s="880"/>
      <c r="O44" s="880"/>
      <c r="P44" s="880"/>
      <c r="Q44" s="880"/>
      <c r="R44" s="880"/>
      <c r="S44" s="881">
        <f t="shared" si="0"/>
        <v>0</v>
      </c>
      <c r="T44" s="881"/>
      <c r="U44" s="881"/>
      <c r="V44" s="820"/>
      <c r="W44" s="820"/>
      <c r="X44" s="820"/>
      <c r="Y44" s="858">
        <f t="shared" si="1"/>
      </c>
      <c r="Z44" s="858"/>
      <c r="AA44" s="820"/>
      <c r="AB44" s="820"/>
      <c r="AC44" s="820"/>
      <c r="AD44" s="858">
        <f t="shared" si="2"/>
      </c>
      <c r="AE44" s="858"/>
      <c r="AF44" s="820"/>
      <c r="AG44" s="820"/>
      <c r="AH44" s="820"/>
      <c r="AI44" s="858">
        <f t="shared" si="3"/>
      </c>
      <c r="AJ44" s="858"/>
      <c r="AK44" s="820"/>
      <c r="AL44" s="820"/>
      <c r="AM44" s="820"/>
      <c r="AN44" s="858">
        <f t="shared" si="4"/>
      </c>
      <c r="AO44" s="858"/>
    </row>
    <row r="45" spans="1:41" ht="12.75">
      <c r="A45" s="821"/>
      <c r="B45" s="821"/>
      <c r="C45" s="821"/>
      <c r="D45" s="794"/>
      <c r="E45" s="794"/>
      <c r="F45" s="794"/>
      <c r="G45" s="794"/>
      <c r="H45" s="794"/>
      <c r="I45" s="794"/>
      <c r="J45" s="794"/>
      <c r="K45" s="794"/>
      <c r="L45" s="880"/>
      <c r="M45" s="880"/>
      <c r="N45" s="880"/>
      <c r="O45" s="880"/>
      <c r="P45" s="880"/>
      <c r="Q45" s="880"/>
      <c r="R45" s="880"/>
      <c r="S45" s="881">
        <f>V45+AA45</f>
        <v>0</v>
      </c>
      <c r="T45" s="881"/>
      <c r="U45" s="881"/>
      <c r="V45" s="820"/>
      <c r="W45" s="820"/>
      <c r="X45" s="820"/>
      <c r="Y45" s="858">
        <f>_xlfn.IFERROR(V45/$S45*100,"")</f>
      </c>
      <c r="Z45" s="858"/>
      <c r="AA45" s="820"/>
      <c r="AB45" s="820"/>
      <c r="AC45" s="820"/>
      <c r="AD45" s="858">
        <f>_xlfn.IFERROR(AA45/$S45*100,"")</f>
      </c>
      <c r="AE45" s="858"/>
      <c r="AF45" s="820"/>
      <c r="AG45" s="820"/>
      <c r="AH45" s="820"/>
      <c r="AI45" s="858">
        <f>_xlfn.IFERROR(AF45/$S45*100,"")</f>
      </c>
      <c r="AJ45" s="858"/>
      <c r="AK45" s="820"/>
      <c r="AL45" s="820"/>
      <c r="AM45" s="820"/>
      <c r="AN45" s="858">
        <f>_xlfn.IFERROR(AK45/$S45*100,"")</f>
      </c>
      <c r="AO45" s="858"/>
    </row>
    <row r="46" spans="1:41" ht="12.75">
      <c r="A46" s="821"/>
      <c r="B46" s="821"/>
      <c r="C46" s="821"/>
      <c r="D46" s="794"/>
      <c r="E46" s="794"/>
      <c r="F46" s="794"/>
      <c r="G46" s="794"/>
      <c r="H46" s="794"/>
      <c r="I46" s="794"/>
      <c r="J46" s="794"/>
      <c r="K46" s="794"/>
      <c r="L46" s="880"/>
      <c r="M46" s="880"/>
      <c r="N46" s="880"/>
      <c r="O46" s="880"/>
      <c r="P46" s="880"/>
      <c r="Q46" s="880"/>
      <c r="R46" s="880"/>
      <c r="S46" s="881">
        <f>V46+AA46</f>
        <v>0</v>
      </c>
      <c r="T46" s="881"/>
      <c r="U46" s="881"/>
      <c r="V46" s="820"/>
      <c r="W46" s="820"/>
      <c r="X46" s="820"/>
      <c r="Y46" s="858">
        <f>_xlfn.IFERROR(V46/$S46*100,"")</f>
      </c>
      <c r="Z46" s="858"/>
      <c r="AA46" s="820"/>
      <c r="AB46" s="820"/>
      <c r="AC46" s="820"/>
      <c r="AD46" s="858">
        <f>_xlfn.IFERROR(AA46/$S46*100,"")</f>
      </c>
      <c r="AE46" s="858"/>
      <c r="AF46" s="820"/>
      <c r="AG46" s="820"/>
      <c r="AH46" s="820"/>
      <c r="AI46" s="858">
        <f>_xlfn.IFERROR(AF46/$S46*100,"")</f>
      </c>
      <c r="AJ46" s="858"/>
      <c r="AK46" s="820"/>
      <c r="AL46" s="820"/>
      <c r="AM46" s="820"/>
      <c r="AN46" s="858">
        <f>_xlfn.IFERROR(AK46/$S46*100,"")</f>
      </c>
      <c r="AO46" s="858"/>
    </row>
    <row r="47" spans="1:41" ht="12.75">
      <c r="A47" s="884" t="s">
        <v>724</v>
      </c>
      <c r="B47" s="884"/>
      <c r="C47" s="884"/>
      <c r="D47" s="885">
        <f>COUNTA(D17:K46)</f>
        <v>0</v>
      </c>
      <c r="E47" s="885"/>
      <c r="F47" s="885"/>
      <c r="G47" s="885"/>
      <c r="H47" s="885"/>
      <c r="I47" s="885"/>
      <c r="J47" s="885"/>
      <c r="K47" s="885"/>
      <c r="L47" s="886">
        <v>0</v>
      </c>
      <c r="M47" s="886"/>
      <c r="N47" s="886"/>
      <c r="O47" s="886"/>
      <c r="P47" s="886"/>
      <c r="Q47" s="886"/>
      <c r="R47" s="886"/>
      <c r="S47" s="883">
        <f>SUM(S17:U46)</f>
        <v>0</v>
      </c>
      <c r="T47" s="883"/>
      <c r="U47" s="883"/>
      <c r="V47" s="883">
        <f>SUM(V17:X46)</f>
        <v>0</v>
      </c>
      <c r="W47" s="883"/>
      <c r="X47" s="883"/>
      <c r="Y47" s="882">
        <f>_xlfn.IFERROR(V47/$S47*100,"")</f>
      </c>
      <c r="Z47" s="882"/>
      <c r="AA47" s="883">
        <f>SUM(AA17:AC46)</f>
        <v>0</v>
      </c>
      <c r="AB47" s="883"/>
      <c r="AC47" s="883"/>
      <c r="AD47" s="882">
        <f>_xlfn.IFERROR(AA47/$S47*100,"")</f>
      </c>
      <c r="AE47" s="882"/>
      <c r="AF47" s="883">
        <f>SUM(AF17:AH46)</f>
        <v>0</v>
      </c>
      <c r="AG47" s="883"/>
      <c r="AH47" s="883"/>
      <c r="AI47" s="882">
        <f>_xlfn.IFERROR(AF47/$S47*100,"")</f>
      </c>
      <c r="AJ47" s="882"/>
      <c r="AK47" s="883">
        <f>SUM(AK17:AM46)</f>
        <v>0</v>
      </c>
      <c r="AL47" s="883"/>
      <c r="AM47" s="883"/>
      <c r="AN47" s="882">
        <f>_xlfn.IFERROR(AK47/$S47*100,"")</f>
      </c>
      <c r="AO47" s="882"/>
    </row>
    <row r="50" spans="1:41" ht="12.75">
      <c r="A50" s="510" t="s">
        <v>740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</row>
    <row r="53" spans="1:41" ht="12.75">
      <c r="A53" s="871" t="s">
        <v>151</v>
      </c>
      <c r="B53" s="872"/>
      <c r="C53" s="872"/>
      <c r="D53" s="872"/>
      <c r="E53" s="872"/>
      <c r="F53" s="872"/>
      <c r="G53" s="872"/>
      <c r="H53" s="873"/>
      <c r="I53" s="868" t="s">
        <v>138</v>
      </c>
      <c r="J53" s="869"/>
      <c r="K53" s="869"/>
      <c r="L53" s="869"/>
      <c r="M53" s="869"/>
      <c r="N53" s="870"/>
      <c r="O53" s="868" t="s">
        <v>139</v>
      </c>
      <c r="P53" s="869"/>
      <c r="Q53" s="869"/>
      <c r="R53" s="869"/>
      <c r="S53" s="869"/>
      <c r="T53" s="870"/>
      <c r="U53" s="869" t="s">
        <v>140</v>
      </c>
      <c r="V53" s="869"/>
      <c r="W53" s="869"/>
      <c r="X53" s="869"/>
      <c r="Y53" s="869"/>
      <c r="Z53" s="869"/>
      <c r="AA53" s="869"/>
      <c r="AB53" s="869"/>
      <c r="AC53" s="869"/>
      <c r="AD53" s="869"/>
      <c r="AE53" s="869"/>
      <c r="AF53" s="869"/>
      <c r="AG53" s="869"/>
      <c r="AH53" s="869"/>
      <c r="AI53" s="869"/>
      <c r="AJ53" s="869"/>
      <c r="AK53" s="869"/>
      <c r="AL53" s="869"/>
      <c r="AM53" s="869"/>
      <c r="AN53" s="869"/>
      <c r="AO53" s="870"/>
    </row>
    <row r="54" spans="1:41" ht="12.75" customHeight="1">
      <c r="A54" s="874"/>
      <c r="B54" s="875"/>
      <c r="C54" s="875"/>
      <c r="D54" s="875"/>
      <c r="E54" s="875"/>
      <c r="F54" s="875"/>
      <c r="G54" s="875"/>
      <c r="H54" s="876"/>
      <c r="I54" s="867" t="s">
        <v>129</v>
      </c>
      <c r="J54" s="859"/>
      <c r="K54" s="859"/>
      <c r="L54" s="859" t="s">
        <v>152</v>
      </c>
      <c r="M54" s="859"/>
      <c r="N54" s="860"/>
      <c r="O54" s="867" t="s">
        <v>129</v>
      </c>
      <c r="P54" s="859"/>
      <c r="Q54" s="859"/>
      <c r="R54" s="859" t="s">
        <v>152</v>
      </c>
      <c r="S54" s="859"/>
      <c r="T54" s="860"/>
      <c r="U54" s="865" t="s">
        <v>128</v>
      </c>
      <c r="V54" s="863"/>
      <c r="W54" s="864"/>
      <c r="X54" s="859" t="s">
        <v>129</v>
      </c>
      <c r="Y54" s="859"/>
      <c r="Z54" s="859"/>
      <c r="AA54" s="863" t="s">
        <v>152</v>
      </c>
      <c r="AB54" s="863"/>
      <c r="AC54" s="864"/>
      <c r="AD54" s="859" t="s">
        <v>145</v>
      </c>
      <c r="AE54" s="859"/>
      <c r="AF54" s="859"/>
      <c r="AG54" s="859" t="s">
        <v>146</v>
      </c>
      <c r="AH54" s="859"/>
      <c r="AI54" s="859"/>
      <c r="AJ54" s="859" t="s">
        <v>147</v>
      </c>
      <c r="AK54" s="859"/>
      <c r="AL54" s="859"/>
      <c r="AM54" s="859" t="s">
        <v>148</v>
      </c>
      <c r="AN54" s="859"/>
      <c r="AO54" s="860"/>
    </row>
    <row r="55" spans="1:41" s="7" customFormat="1" ht="12.75">
      <c r="A55" s="877"/>
      <c r="B55" s="878"/>
      <c r="C55" s="878"/>
      <c r="D55" s="878"/>
      <c r="E55" s="878"/>
      <c r="F55" s="878"/>
      <c r="G55" s="878"/>
      <c r="H55" s="879"/>
      <c r="I55" s="866"/>
      <c r="J55" s="861"/>
      <c r="K55" s="861"/>
      <c r="L55" s="861"/>
      <c r="M55" s="861"/>
      <c r="N55" s="862"/>
      <c r="O55" s="866"/>
      <c r="P55" s="861"/>
      <c r="Q55" s="861"/>
      <c r="R55" s="861"/>
      <c r="S55" s="861"/>
      <c r="T55" s="862"/>
      <c r="U55" s="866"/>
      <c r="V55" s="861"/>
      <c r="W55" s="862"/>
      <c r="X55" s="861"/>
      <c r="Y55" s="861"/>
      <c r="Z55" s="861"/>
      <c r="AA55" s="861"/>
      <c r="AB55" s="861"/>
      <c r="AC55" s="862"/>
      <c r="AD55" s="861"/>
      <c r="AE55" s="861"/>
      <c r="AF55" s="861"/>
      <c r="AG55" s="861"/>
      <c r="AH55" s="861"/>
      <c r="AI55" s="861"/>
      <c r="AJ55" s="861"/>
      <c r="AK55" s="861"/>
      <c r="AL55" s="861"/>
      <c r="AM55" s="861"/>
      <c r="AN55" s="861"/>
      <c r="AO55" s="862"/>
    </row>
    <row r="56" spans="1:41" ht="12.75">
      <c r="A56" s="847" t="s">
        <v>130</v>
      </c>
      <c r="B56" s="848"/>
      <c r="C56" s="848"/>
      <c r="D56" s="848"/>
      <c r="E56" s="848"/>
      <c r="F56" s="848"/>
      <c r="G56" s="848"/>
      <c r="H56" s="849"/>
      <c r="I56" s="850"/>
      <c r="J56" s="840"/>
      <c r="K56" s="840"/>
      <c r="L56" s="851"/>
      <c r="M56" s="851"/>
      <c r="N56" s="852"/>
      <c r="O56" s="850"/>
      <c r="P56" s="840"/>
      <c r="Q56" s="840"/>
      <c r="R56" s="851"/>
      <c r="S56" s="851"/>
      <c r="T56" s="852"/>
      <c r="U56" s="850"/>
      <c r="V56" s="840"/>
      <c r="W56" s="853"/>
      <c r="X56" s="840"/>
      <c r="Y56" s="840"/>
      <c r="Z56" s="840"/>
      <c r="AA56" s="851"/>
      <c r="AB56" s="851"/>
      <c r="AC56" s="852"/>
      <c r="AD56" s="840"/>
      <c r="AE56" s="840"/>
      <c r="AF56" s="840"/>
      <c r="AG56" s="839">
        <f>AA56*AD56</f>
        <v>0</v>
      </c>
      <c r="AH56" s="839"/>
      <c r="AI56" s="839"/>
      <c r="AJ56" s="840"/>
      <c r="AK56" s="840"/>
      <c r="AL56" s="840"/>
      <c r="AM56" s="839">
        <f>AG56-AJ56</f>
        <v>0</v>
      </c>
      <c r="AN56" s="839"/>
      <c r="AO56" s="841"/>
    </row>
    <row r="57" spans="1:41" ht="12.75">
      <c r="A57" s="847" t="s">
        <v>131</v>
      </c>
      <c r="B57" s="848"/>
      <c r="C57" s="848"/>
      <c r="D57" s="848"/>
      <c r="E57" s="848"/>
      <c r="F57" s="848"/>
      <c r="G57" s="848"/>
      <c r="H57" s="849"/>
      <c r="I57" s="850"/>
      <c r="J57" s="840"/>
      <c r="K57" s="840"/>
      <c r="L57" s="851"/>
      <c r="M57" s="851"/>
      <c r="N57" s="852"/>
      <c r="O57" s="850"/>
      <c r="P57" s="840"/>
      <c r="Q57" s="840"/>
      <c r="R57" s="851"/>
      <c r="S57" s="851"/>
      <c r="T57" s="852"/>
      <c r="U57" s="850"/>
      <c r="V57" s="840"/>
      <c r="W57" s="853"/>
      <c r="X57" s="840"/>
      <c r="Y57" s="840"/>
      <c r="Z57" s="840"/>
      <c r="AA57" s="851"/>
      <c r="AB57" s="851"/>
      <c r="AC57" s="852"/>
      <c r="AD57" s="840"/>
      <c r="AE57" s="840"/>
      <c r="AF57" s="840"/>
      <c r="AG57" s="839">
        <f aca="true" t="shared" si="5" ref="AG57:AG64">AA57*AD57</f>
        <v>0</v>
      </c>
      <c r="AH57" s="839"/>
      <c r="AI57" s="839"/>
      <c r="AJ57" s="840"/>
      <c r="AK57" s="840"/>
      <c r="AL57" s="840"/>
      <c r="AM57" s="839">
        <f aca="true" t="shared" si="6" ref="AM57:AM64">AG57-AJ57</f>
        <v>0</v>
      </c>
      <c r="AN57" s="839"/>
      <c r="AO57" s="841"/>
    </row>
    <row r="58" spans="1:41" ht="12.75">
      <c r="A58" s="847" t="s">
        <v>132</v>
      </c>
      <c r="B58" s="848"/>
      <c r="C58" s="848"/>
      <c r="D58" s="848"/>
      <c r="E58" s="848"/>
      <c r="F58" s="848"/>
      <c r="G58" s="848"/>
      <c r="H58" s="849"/>
      <c r="I58" s="850"/>
      <c r="J58" s="840"/>
      <c r="K58" s="840"/>
      <c r="L58" s="851"/>
      <c r="M58" s="851"/>
      <c r="N58" s="852"/>
      <c r="O58" s="850"/>
      <c r="P58" s="840"/>
      <c r="Q58" s="840"/>
      <c r="R58" s="851"/>
      <c r="S58" s="851"/>
      <c r="T58" s="852"/>
      <c r="U58" s="850"/>
      <c r="V58" s="840"/>
      <c r="W58" s="853"/>
      <c r="X58" s="840"/>
      <c r="Y58" s="840"/>
      <c r="Z58" s="840"/>
      <c r="AA58" s="851"/>
      <c r="AB58" s="851"/>
      <c r="AC58" s="852"/>
      <c r="AD58" s="840"/>
      <c r="AE58" s="840"/>
      <c r="AF58" s="840"/>
      <c r="AG58" s="839">
        <f t="shared" si="5"/>
        <v>0</v>
      </c>
      <c r="AH58" s="839"/>
      <c r="AI58" s="839"/>
      <c r="AJ58" s="840"/>
      <c r="AK58" s="840"/>
      <c r="AL58" s="840"/>
      <c r="AM58" s="839">
        <f t="shared" si="6"/>
        <v>0</v>
      </c>
      <c r="AN58" s="839"/>
      <c r="AO58" s="841"/>
    </row>
    <row r="59" spans="1:41" ht="12.75">
      <c r="A59" s="847" t="s">
        <v>133</v>
      </c>
      <c r="B59" s="848"/>
      <c r="C59" s="848"/>
      <c r="D59" s="848"/>
      <c r="E59" s="848"/>
      <c r="F59" s="848"/>
      <c r="G59" s="848"/>
      <c r="H59" s="849"/>
      <c r="I59" s="850"/>
      <c r="J59" s="840"/>
      <c r="K59" s="840"/>
      <c r="L59" s="851"/>
      <c r="M59" s="851"/>
      <c r="N59" s="852"/>
      <c r="O59" s="850"/>
      <c r="P59" s="840"/>
      <c r="Q59" s="840"/>
      <c r="R59" s="851"/>
      <c r="S59" s="851"/>
      <c r="T59" s="852"/>
      <c r="U59" s="850"/>
      <c r="V59" s="840"/>
      <c r="W59" s="853"/>
      <c r="X59" s="840"/>
      <c r="Y59" s="840"/>
      <c r="Z59" s="840"/>
      <c r="AA59" s="851"/>
      <c r="AB59" s="851"/>
      <c r="AC59" s="852"/>
      <c r="AD59" s="840"/>
      <c r="AE59" s="840"/>
      <c r="AF59" s="840"/>
      <c r="AG59" s="839">
        <f t="shared" si="5"/>
        <v>0</v>
      </c>
      <c r="AH59" s="839"/>
      <c r="AI59" s="839"/>
      <c r="AJ59" s="840"/>
      <c r="AK59" s="840"/>
      <c r="AL59" s="840"/>
      <c r="AM59" s="839">
        <f t="shared" si="6"/>
        <v>0</v>
      </c>
      <c r="AN59" s="839"/>
      <c r="AO59" s="841"/>
    </row>
    <row r="60" spans="1:41" ht="12.75">
      <c r="A60" s="847" t="s">
        <v>134</v>
      </c>
      <c r="B60" s="848"/>
      <c r="C60" s="848"/>
      <c r="D60" s="848"/>
      <c r="E60" s="848"/>
      <c r="F60" s="848"/>
      <c r="G60" s="848"/>
      <c r="H60" s="849"/>
      <c r="I60" s="850"/>
      <c r="J60" s="840"/>
      <c r="K60" s="840"/>
      <c r="L60" s="851"/>
      <c r="M60" s="851"/>
      <c r="N60" s="852"/>
      <c r="O60" s="850"/>
      <c r="P60" s="840"/>
      <c r="Q60" s="840"/>
      <c r="R60" s="851"/>
      <c r="S60" s="851"/>
      <c r="T60" s="852"/>
      <c r="U60" s="850"/>
      <c r="V60" s="840"/>
      <c r="W60" s="853"/>
      <c r="X60" s="840"/>
      <c r="Y60" s="840"/>
      <c r="Z60" s="840"/>
      <c r="AA60" s="851"/>
      <c r="AB60" s="851"/>
      <c r="AC60" s="852"/>
      <c r="AD60" s="840"/>
      <c r="AE60" s="840"/>
      <c r="AF60" s="840"/>
      <c r="AG60" s="839">
        <f t="shared" si="5"/>
        <v>0</v>
      </c>
      <c r="AH60" s="839"/>
      <c r="AI60" s="839"/>
      <c r="AJ60" s="840"/>
      <c r="AK60" s="840"/>
      <c r="AL60" s="840"/>
      <c r="AM60" s="839">
        <f t="shared" si="6"/>
        <v>0</v>
      </c>
      <c r="AN60" s="839"/>
      <c r="AO60" s="841"/>
    </row>
    <row r="61" spans="1:41" ht="12.75">
      <c r="A61" s="847" t="s">
        <v>135</v>
      </c>
      <c r="B61" s="848"/>
      <c r="C61" s="848"/>
      <c r="D61" s="848"/>
      <c r="E61" s="848"/>
      <c r="F61" s="848"/>
      <c r="G61" s="848"/>
      <c r="H61" s="849"/>
      <c r="I61" s="850"/>
      <c r="J61" s="840"/>
      <c r="K61" s="840"/>
      <c r="L61" s="851"/>
      <c r="M61" s="851"/>
      <c r="N61" s="852"/>
      <c r="O61" s="850"/>
      <c r="P61" s="840"/>
      <c r="Q61" s="840"/>
      <c r="R61" s="851"/>
      <c r="S61" s="851"/>
      <c r="T61" s="852"/>
      <c r="U61" s="850"/>
      <c r="V61" s="840"/>
      <c r="W61" s="853"/>
      <c r="X61" s="840"/>
      <c r="Y61" s="840"/>
      <c r="Z61" s="840"/>
      <c r="AA61" s="851"/>
      <c r="AB61" s="851"/>
      <c r="AC61" s="852"/>
      <c r="AD61" s="840"/>
      <c r="AE61" s="840"/>
      <c r="AF61" s="840"/>
      <c r="AG61" s="839">
        <f t="shared" si="5"/>
        <v>0</v>
      </c>
      <c r="AH61" s="839"/>
      <c r="AI61" s="839"/>
      <c r="AJ61" s="840"/>
      <c r="AK61" s="840"/>
      <c r="AL61" s="840"/>
      <c r="AM61" s="839">
        <f t="shared" si="6"/>
        <v>0</v>
      </c>
      <c r="AN61" s="839"/>
      <c r="AO61" s="841"/>
    </row>
    <row r="62" spans="1:41" ht="12.75">
      <c r="A62" s="847" t="s">
        <v>136</v>
      </c>
      <c r="B62" s="848"/>
      <c r="C62" s="848"/>
      <c r="D62" s="848"/>
      <c r="E62" s="848"/>
      <c r="F62" s="848"/>
      <c r="G62" s="848"/>
      <c r="H62" s="849"/>
      <c r="I62" s="850"/>
      <c r="J62" s="840"/>
      <c r="K62" s="840"/>
      <c r="L62" s="851"/>
      <c r="M62" s="851"/>
      <c r="N62" s="852"/>
      <c r="O62" s="850"/>
      <c r="P62" s="840"/>
      <c r="Q62" s="840"/>
      <c r="R62" s="851"/>
      <c r="S62" s="851"/>
      <c r="T62" s="852"/>
      <c r="U62" s="850"/>
      <c r="V62" s="840"/>
      <c r="W62" s="853"/>
      <c r="X62" s="840"/>
      <c r="Y62" s="840"/>
      <c r="Z62" s="840"/>
      <c r="AA62" s="851"/>
      <c r="AB62" s="851"/>
      <c r="AC62" s="852"/>
      <c r="AD62" s="840"/>
      <c r="AE62" s="840"/>
      <c r="AF62" s="840"/>
      <c r="AG62" s="839">
        <f t="shared" si="5"/>
        <v>0</v>
      </c>
      <c r="AH62" s="839"/>
      <c r="AI62" s="839"/>
      <c r="AJ62" s="840"/>
      <c r="AK62" s="840"/>
      <c r="AL62" s="840"/>
      <c r="AM62" s="839">
        <f t="shared" si="6"/>
        <v>0</v>
      </c>
      <c r="AN62" s="839"/>
      <c r="AO62" s="841"/>
    </row>
    <row r="63" spans="1:41" ht="12.75">
      <c r="A63" s="847" t="s">
        <v>137</v>
      </c>
      <c r="B63" s="848"/>
      <c r="C63" s="848"/>
      <c r="D63" s="848"/>
      <c r="E63" s="848"/>
      <c r="F63" s="848"/>
      <c r="G63" s="848"/>
      <c r="H63" s="849"/>
      <c r="I63" s="850"/>
      <c r="J63" s="840"/>
      <c r="K63" s="840"/>
      <c r="L63" s="851"/>
      <c r="M63" s="851"/>
      <c r="N63" s="852"/>
      <c r="O63" s="850"/>
      <c r="P63" s="840"/>
      <c r="Q63" s="840"/>
      <c r="R63" s="851"/>
      <c r="S63" s="851"/>
      <c r="T63" s="852"/>
      <c r="U63" s="850"/>
      <c r="V63" s="840"/>
      <c r="W63" s="853"/>
      <c r="X63" s="840"/>
      <c r="Y63" s="840"/>
      <c r="Z63" s="840"/>
      <c r="AA63" s="851"/>
      <c r="AB63" s="851"/>
      <c r="AC63" s="852"/>
      <c r="AD63" s="840"/>
      <c r="AE63" s="840"/>
      <c r="AF63" s="840"/>
      <c r="AG63" s="839">
        <f t="shared" si="5"/>
        <v>0</v>
      </c>
      <c r="AH63" s="839"/>
      <c r="AI63" s="839"/>
      <c r="AJ63" s="840"/>
      <c r="AK63" s="840"/>
      <c r="AL63" s="840"/>
      <c r="AM63" s="839">
        <f t="shared" si="6"/>
        <v>0</v>
      </c>
      <c r="AN63" s="839"/>
      <c r="AO63" s="841"/>
    </row>
    <row r="64" spans="1:41" ht="12.75">
      <c r="A64" s="847" t="s">
        <v>13</v>
      </c>
      <c r="B64" s="848"/>
      <c r="C64" s="848"/>
      <c r="D64" s="848"/>
      <c r="E64" s="848"/>
      <c r="F64" s="848"/>
      <c r="G64" s="848"/>
      <c r="H64" s="849"/>
      <c r="I64" s="850"/>
      <c r="J64" s="840"/>
      <c r="K64" s="840"/>
      <c r="L64" s="851"/>
      <c r="M64" s="851"/>
      <c r="N64" s="852"/>
      <c r="O64" s="850"/>
      <c r="P64" s="840"/>
      <c r="Q64" s="840"/>
      <c r="R64" s="851"/>
      <c r="S64" s="851"/>
      <c r="T64" s="852"/>
      <c r="U64" s="850"/>
      <c r="V64" s="840"/>
      <c r="W64" s="853"/>
      <c r="X64" s="840"/>
      <c r="Y64" s="840"/>
      <c r="Z64" s="840"/>
      <c r="AA64" s="851"/>
      <c r="AB64" s="851"/>
      <c r="AC64" s="852"/>
      <c r="AD64" s="840"/>
      <c r="AE64" s="840"/>
      <c r="AF64" s="840"/>
      <c r="AG64" s="839">
        <f t="shared" si="5"/>
        <v>0</v>
      </c>
      <c r="AH64" s="839"/>
      <c r="AI64" s="839"/>
      <c r="AJ64" s="840"/>
      <c r="AK64" s="840"/>
      <c r="AL64" s="840"/>
      <c r="AM64" s="839">
        <f t="shared" si="6"/>
        <v>0</v>
      </c>
      <c r="AN64" s="839"/>
      <c r="AO64" s="841"/>
    </row>
    <row r="65" spans="1:41" s="2" customFormat="1" ht="12.75">
      <c r="A65" s="433"/>
      <c r="B65" s="434"/>
      <c r="C65" s="434"/>
      <c r="D65" s="434"/>
      <c r="E65" s="434"/>
      <c r="F65" s="434"/>
      <c r="G65" s="434"/>
      <c r="H65" s="434"/>
      <c r="I65" s="438"/>
      <c r="J65" s="438"/>
      <c r="K65" s="438"/>
      <c r="L65" s="439"/>
      <c r="M65" s="439"/>
      <c r="N65" s="439"/>
      <c r="O65" s="438"/>
      <c r="P65" s="438"/>
      <c r="Q65" s="438"/>
      <c r="R65" s="439"/>
      <c r="S65" s="439"/>
      <c r="T65" s="439"/>
      <c r="U65" s="438"/>
      <c r="V65" s="438"/>
      <c r="W65" s="438"/>
      <c r="X65" s="438"/>
      <c r="Y65" s="438"/>
      <c r="Z65" s="438"/>
      <c r="AA65" s="439"/>
      <c r="AB65" s="439"/>
      <c r="AC65" s="439"/>
      <c r="AD65" s="438"/>
      <c r="AE65" s="438"/>
      <c r="AF65" s="438"/>
      <c r="AG65" s="437"/>
      <c r="AH65" s="437"/>
      <c r="AI65" s="440" t="s">
        <v>754</v>
      </c>
      <c r="AJ65" s="854" t="str">
        <f>IF(SUM(X56:Z64)=0,"-",SUMPRODUCT(AM56:AO64,X56:Z64))</f>
        <v>-</v>
      </c>
      <c r="AK65" s="854"/>
      <c r="AL65" s="854"/>
      <c r="AM65" s="854"/>
      <c r="AN65" s="854"/>
      <c r="AO65" s="855"/>
    </row>
    <row r="66" spans="1:41" s="2" customFormat="1" ht="12.75">
      <c r="A66" s="433"/>
      <c r="B66" s="434"/>
      <c r="C66" s="434"/>
      <c r="D66" s="434"/>
      <c r="E66" s="434"/>
      <c r="F66" s="434"/>
      <c r="G66" s="434"/>
      <c r="H66" s="434"/>
      <c r="I66" s="438"/>
      <c r="J66" s="438"/>
      <c r="K66" s="438"/>
      <c r="L66" s="439"/>
      <c r="M66" s="439"/>
      <c r="N66" s="439"/>
      <c r="O66" s="438"/>
      <c r="P66" s="438"/>
      <c r="Q66" s="438"/>
      <c r="R66" s="439"/>
      <c r="S66" s="439"/>
      <c r="T66" s="439"/>
      <c r="U66" s="438"/>
      <c r="V66" s="438"/>
      <c r="W66" s="438"/>
      <c r="X66" s="438"/>
      <c r="Y66" s="438"/>
      <c r="Z66" s="438"/>
      <c r="AA66" s="439"/>
      <c r="AB66" s="439"/>
      <c r="AC66" s="439"/>
      <c r="AD66" s="438"/>
      <c r="AE66" s="438"/>
      <c r="AF66" s="438"/>
      <c r="AG66" s="437"/>
      <c r="AH66" s="437"/>
      <c r="AI66" s="440" t="s">
        <v>755</v>
      </c>
      <c r="AJ66" s="854" t="str">
        <f>_xlfn.IFERROR(AJ65/AL9,"-")</f>
        <v>-</v>
      </c>
      <c r="AK66" s="854"/>
      <c r="AL66" s="854"/>
      <c r="AM66" s="854"/>
      <c r="AN66" s="854"/>
      <c r="AO66" s="855"/>
    </row>
    <row r="67" spans="1:41" s="2" customFormat="1" ht="12.75">
      <c r="A67" s="303"/>
      <c r="B67" s="304"/>
      <c r="C67" s="304"/>
      <c r="D67" s="304"/>
      <c r="E67" s="304"/>
      <c r="F67" s="304"/>
      <c r="G67" s="304"/>
      <c r="H67" s="304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6"/>
      <c r="V67" s="306"/>
      <c r="W67" s="306"/>
      <c r="X67" s="307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441" t="s">
        <v>726</v>
      </c>
      <c r="AJ67" s="856"/>
      <c r="AK67" s="856"/>
      <c r="AL67" s="856"/>
      <c r="AM67" s="856"/>
      <c r="AN67" s="856"/>
      <c r="AO67" s="857"/>
    </row>
    <row r="68" spans="1:41" s="2" customFormat="1" ht="12.75">
      <c r="A68" s="8"/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s="2" customFormat="1" ht="12.75">
      <c r="A69" s="8"/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s="2" customFormat="1" ht="12.75">
      <c r="A70" s="8"/>
      <c r="B70" s="8"/>
      <c r="C70" s="8"/>
      <c r="D70" s="8"/>
      <c r="E70" s="8"/>
      <c r="F70" s="8"/>
      <c r="G70" s="8"/>
      <c r="H70" s="8"/>
      <c r="I70" s="9"/>
      <c r="J70" s="10"/>
      <c r="K70" s="10" t="s">
        <v>138</v>
      </c>
      <c r="L70" s="10"/>
      <c r="M70" s="10"/>
      <c r="N70" s="10"/>
      <c r="O70" s="10"/>
      <c r="P70" s="10"/>
      <c r="Q70" s="10" t="s">
        <v>139</v>
      </c>
      <c r="R70" s="10"/>
      <c r="S70" s="10"/>
      <c r="T70" s="10"/>
      <c r="U70" s="10"/>
      <c r="V70" s="10"/>
      <c r="W70" s="10"/>
      <c r="X70" s="10"/>
      <c r="Y70" s="10"/>
      <c r="Z70" s="10" t="s">
        <v>140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>
      <c r="A71" s="842" t="s">
        <v>725</v>
      </c>
      <c r="B71" s="843"/>
      <c r="C71" s="843"/>
      <c r="D71" s="843"/>
      <c r="E71" s="843"/>
      <c r="F71" s="843"/>
      <c r="G71" s="843"/>
      <c r="H71" s="843"/>
      <c r="I71" s="844">
        <f>_xlfn.IFERROR(SUM(I56:K64)/$AL$9,"")</f>
      </c>
      <c r="J71" s="844"/>
      <c r="K71" s="845"/>
      <c r="L71" s="846"/>
      <c r="M71" s="846"/>
      <c r="N71" s="846"/>
      <c r="O71" s="844">
        <f>_xlfn.IFERROR(SUM(O56:Q64)/$AL$9,"")</f>
      </c>
      <c r="P71" s="844"/>
      <c r="Q71" s="845"/>
      <c r="R71" s="846"/>
      <c r="S71" s="846"/>
      <c r="T71" s="846"/>
      <c r="U71" s="846"/>
      <c r="V71" s="846"/>
      <c r="W71" s="846"/>
      <c r="X71" s="844">
        <f>_xlfn.IFERROR(SUM(X56:Z64)/$AL$9,"")</f>
      </c>
      <c r="Y71" s="844"/>
      <c r="Z71" s="845"/>
      <c r="AA71" s="6"/>
      <c r="AB71" s="289" t="s">
        <v>598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s="7" customFormat="1" ht="12.75">
      <c r="A72" s="826"/>
      <c r="B72" s="827"/>
      <c r="C72" s="827"/>
      <c r="D72" s="827"/>
      <c r="E72" s="827"/>
      <c r="F72" s="827"/>
      <c r="G72" s="827"/>
      <c r="H72" s="827"/>
      <c r="I72" s="828"/>
      <c r="J72" s="828"/>
      <c r="K72" s="829"/>
      <c r="L72" s="828"/>
      <c r="M72" s="828"/>
      <c r="N72" s="828"/>
      <c r="O72" s="828"/>
      <c r="P72" s="828"/>
      <c r="Q72" s="829"/>
      <c r="R72" s="828"/>
      <c r="S72" s="828"/>
      <c r="T72" s="828"/>
      <c r="U72" s="828"/>
      <c r="V72" s="828"/>
      <c r="W72" s="828"/>
      <c r="X72" s="828"/>
      <c r="Y72" s="828"/>
      <c r="Z72" s="829"/>
      <c r="AA72" s="6"/>
      <c r="AB72" s="294" t="s">
        <v>599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2.75">
      <c r="A73" s="826" t="s">
        <v>154</v>
      </c>
      <c r="B73" s="827"/>
      <c r="C73" s="827"/>
      <c r="D73" s="827"/>
      <c r="E73" s="827"/>
      <c r="F73" s="827"/>
      <c r="G73" s="827"/>
      <c r="H73" s="827"/>
      <c r="I73" s="836"/>
      <c r="J73" s="836"/>
      <c r="K73" s="837"/>
      <c r="L73" s="838"/>
      <c r="M73" s="838"/>
      <c r="N73" s="838"/>
      <c r="O73" s="836"/>
      <c r="P73" s="836"/>
      <c r="Q73" s="837"/>
      <c r="R73" s="838"/>
      <c r="S73" s="838"/>
      <c r="T73" s="838"/>
      <c r="U73" s="838"/>
      <c r="V73" s="838"/>
      <c r="W73" s="838"/>
      <c r="X73" s="836"/>
      <c r="Y73" s="836"/>
      <c r="Z73" s="837"/>
      <c r="AA73" s="6"/>
      <c r="AB73" s="294" t="s">
        <v>600</v>
      </c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s="7" customFormat="1" ht="12" customHeight="1">
      <c r="A74" s="826" t="s">
        <v>153</v>
      </c>
      <c r="B74" s="827"/>
      <c r="C74" s="827"/>
      <c r="D74" s="827"/>
      <c r="E74" s="827"/>
      <c r="F74" s="827"/>
      <c r="G74" s="827"/>
      <c r="H74" s="827"/>
      <c r="I74" s="824"/>
      <c r="J74" s="824"/>
      <c r="K74" s="825"/>
      <c r="L74" s="823"/>
      <c r="M74" s="823"/>
      <c r="N74" s="823"/>
      <c r="O74" s="824"/>
      <c r="P74" s="824"/>
      <c r="Q74" s="825"/>
      <c r="R74" s="823"/>
      <c r="S74" s="823"/>
      <c r="T74" s="823"/>
      <c r="U74" s="823"/>
      <c r="V74" s="823"/>
      <c r="W74" s="823"/>
      <c r="X74" s="824"/>
      <c r="Y74" s="824"/>
      <c r="Z74" s="825"/>
      <c r="AA74" s="6"/>
      <c r="AB74" s="294" t="s">
        <v>601</v>
      </c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s="7" customFormat="1" ht="12" customHeight="1">
      <c r="A75" s="826"/>
      <c r="B75" s="827"/>
      <c r="C75" s="827"/>
      <c r="D75" s="827"/>
      <c r="E75" s="827"/>
      <c r="F75" s="827"/>
      <c r="G75" s="827"/>
      <c r="H75" s="827"/>
      <c r="I75" s="828"/>
      <c r="J75" s="828"/>
      <c r="K75" s="829"/>
      <c r="L75" s="828"/>
      <c r="M75" s="828"/>
      <c r="N75" s="828"/>
      <c r="O75" s="828"/>
      <c r="P75" s="828"/>
      <c r="Q75" s="829"/>
      <c r="R75" s="828"/>
      <c r="S75" s="828"/>
      <c r="T75" s="828"/>
      <c r="U75" s="828"/>
      <c r="V75" s="828"/>
      <c r="W75" s="828"/>
      <c r="X75" s="828"/>
      <c r="Y75" s="828"/>
      <c r="Z75" s="829"/>
      <c r="AA75" s="6"/>
      <c r="AB75" s="294" t="s">
        <v>602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2.75">
      <c r="A76" s="826" t="s">
        <v>149</v>
      </c>
      <c r="B76" s="827"/>
      <c r="C76" s="827"/>
      <c r="D76" s="827"/>
      <c r="E76" s="827"/>
      <c r="F76" s="827"/>
      <c r="G76" s="827"/>
      <c r="H76" s="827"/>
      <c r="I76" s="823"/>
      <c r="J76" s="823"/>
      <c r="K76" s="835"/>
      <c r="L76" s="823"/>
      <c r="M76" s="823"/>
      <c r="N76" s="823"/>
      <c r="O76" s="823"/>
      <c r="P76" s="823"/>
      <c r="Q76" s="835"/>
      <c r="R76" s="823"/>
      <c r="S76" s="823"/>
      <c r="T76" s="823"/>
      <c r="U76" s="823"/>
      <c r="V76" s="823"/>
      <c r="W76" s="823"/>
      <c r="X76" s="823"/>
      <c r="Y76" s="823"/>
      <c r="Z76" s="835"/>
      <c r="AA76" s="6"/>
      <c r="AB76" s="294" t="s">
        <v>603</v>
      </c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2.75">
      <c r="A77" s="830" t="s">
        <v>150</v>
      </c>
      <c r="B77" s="831"/>
      <c r="C77" s="831"/>
      <c r="D77" s="831"/>
      <c r="E77" s="831"/>
      <c r="F77" s="831"/>
      <c r="G77" s="831"/>
      <c r="H77" s="831"/>
      <c r="I77" s="832"/>
      <c r="J77" s="832"/>
      <c r="K77" s="833"/>
      <c r="L77" s="834"/>
      <c r="M77" s="834"/>
      <c r="N77" s="834"/>
      <c r="O77" s="832"/>
      <c r="P77" s="832"/>
      <c r="Q77" s="833"/>
      <c r="R77" s="834"/>
      <c r="S77" s="834"/>
      <c r="T77" s="834"/>
      <c r="U77" s="834"/>
      <c r="V77" s="834"/>
      <c r="W77" s="834"/>
      <c r="X77" s="832"/>
      <c r="Y77" s="832"/>
      <c r="Z77" s="833"/>
      <c r="AA77" s="6"/>
      <c r="AB77" s="294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</sheetData>
  <sheetProtection password="BB8A" sheet="1" objects="1" scenarios="1"/>
  <mergeCells count="579">
    <mergeCell ref="A7:C7"/>
    <mergeCell ref="D7:L7"/>
    <mergeCell ref="N7:Q7"/>
    <mergeCell ref="R7:AA7"/>
    <mergeCell ref="AJ7:AO7"/>
    <mergeCell ref="A9:D9"/>
    <mergeCell ref="E9:AA9"/>
    <mergeCell ref="AL9:AN9"/>
    <mergeCell ref="A2:AO2"/>
    <mergeCell ref="A3:AO3"/>
    <mergeCell ref="A5:E5"/>
    <mergeCell ref="F5:Q5"/>
    <mergeCell ref="AG5:AK5"/>
    <mergeCell ref="AL5:AO5"/>
    <mergeCell ref="L22:R22"/>
    <mergeCell ref="AK19:AM19"/>
    <mergeCell ref="AN19:AO19"/>
    <mergeCell ref="S20:U20"/>
    <mergeCell ref="AF16:AH16"/>
    <mergeCell ref="AF17:AH17"/>
    <mergeCell ref="AI16:AJ16"/>
    <mergeCell ref="AK16:AM16"/>
    <mergeCell ref="AN16:AO16"/>
    <mergeCell ref="S17:U17"/>
    <mergeCell ref="V17:X17"/>
    <mergeCell ref="Y17:Z17"/>
    <mergeCell ref="AA17:AC17"/>
    <mergeCell ref="AD17:AE17"/>
    <mergeCell ref="AI17:AJ17"/>
    <mergeCell ref="AK17:AM17"/>
    <mergeCell ref="AN17:AO17"/>
    <mergeCell ref="S15:U16"/>
    <mergeCell ref="V15:Z15"/>
    <mergeCell ref="AA15:AE15"/>
    <mergeCell ref="AF15:AJ15"/>
    <mergeCell ref="AA16:AC16"/>
    <mergeCell ref="AD16:AE16"/>
    <mergeCell ref="AI18:AJ18"/>
    <mergeCell ref="S25:U25"/>
    <mergeCell ref="V25:X25"/>
    <mergeCell ref="Y25:Z25"/>
    <mergeCell ref="AA25:AC25"/>
    <mergeCell ref="AF24:AH24"/>
    <mergeCell ref="AI24:AJ24"/>
    <mergeCell ref="AK24:AM24"/>
    <mergeCell ref="AN24:AO24"/>
    <mergeCell ref="S23:U23"/>
    <mergeCell ref="V23:X23"/>
    <mergeCell ref="Y23:Z23"/>
    <mergeCell ref="AA23:AC23"/>
    <mergeCell ref="AD25:AE25"/>
    <mergeCell ref="AF25:AH25"/>
    <mergeCell ref="AI25:AJ25"/>
    <mergeCell ref="AK25:AM25"/>
    <mergeCell ref="AN25:AO25"/>
    <mergeCell ref="AN23:AO23"/>
    <mergeCell ref="S24:U24"/>
    <mergeCell ref="V24:X24"/>
    <mergeCell ref="Y24:Z24"/>
    <mergeCell ref="AA24:AC24"/>
    <mergeCell ref="AD24:AE24"/>
    <mergeCell ref="AK18:AM18"/>
    <mergeCell ref="AN18:AO18"/>
    <mergeCell ref="S19:U19"/>
    <mergeCell ref="V19:X19"/>
    <mergeCell ref="Y19:Z19"/>
    <mergeCell ref="AA19:AC19"/>
    <mergeCell ref="AD19:AE19"/>
    <mergeCell ref="AF19:AH19"/>
    <mergeCell ref="AI19:AJ19"/>
    <mergeCell ref="S18:U18"/>
    <mergeCell ref="V18:X18"/>
    <mergeCell ref="Y18:Z18"/>
    <mergeCell ref="AA18:AC18"/>
    <mergeCell ref="AD18:AE18"/>
    <mergeCell ref="AF18:AH18"/>
    <mergeCell ref="AN22:AO22"/>
    <mergeCell ref="AK20:AM20"/>
    <mergeCell ref="AN20:AO20"/>
    <mergeCell ref="S21:U21"/>
    <mergeCell ref="V21:X21"/>
    <mergeCell ref="Y21:Z21"/>
    <mergeCell ref="AA21:AC21"/>
    <mergeCell ref="AD21:AE21"/>
    <mergeCell ref="AF21:AH21"/>
    <mergeCell ref="AI21:AJ21"/>
    <mergeCell ref="AK21:AM21"/>
    <mergeCell ref="V20:X20"/>
    <mergeCell ref="Y20:Z20"/>
    <mergeCell ref="AA20:AC20"/>
    <mergeCell ref="AD20:AE20"/>
    <mergeCell ref="AF20:AH20"/>
    <mergeCell ref="AI20:AJ20"/>
    <mergeCell ref="AN21:AO21"/>
    <mergeCell ref="A15:C16"/>
    <mergeCell ref="D15:K16"/>
    <mergeCell ref="L15:R16"/>
    <mergeCell ref="A17:C17"/>
    <mergeCell ref="D17:K17"/>
    <mergeCell ref="AD23:AE23"/>
    <mergeCell ref="AF23:AH23"/>
    <mergeCell ref="AI23:AJ23"/>
    <mergeCell ref="AK23:AM23"/>
    <mergeCell ref="S22:U22"/>
    <mergeCell ref="V22:X22"/>
    <mergeCell ref="Y22:Z22"/>
    <mergeCell ref="A21:C21"/>
    <mergeCell ref="A22:C22"/>
    <mergeCell ref="A23:C23"/>
    <mergeCell ref="L17:R17"/>
    <mergeCell ref="AA22:AC22"/>
    <mergeCell ref="AD22:AE22"/>
    <mergeCell ref="AF22:AH22"/>
    <mergeCell ref="AI22:AJ22"/>
    <mergeCell ref="AK22:AM22"/>
    <mergeCell ref="AK15:AO15"/>
    <mergeCell ref="V16:X16"/>
    <mergeCell ref="Y16:Z16"/>
    <mergeCell ref="A24:C24"/>
    <mergeCell ref="A25:C25"/>
    <mergeCell ref="D18:K18"/>
    <mergeCell ref="D19:K19"/>
    <mergeCell ref="D20:K20"/>
    <mergeCell ref="D21:K21"/>
    <mergeCell ref="D22:K22"/>
    <mergeCell ref="D23:K23"/>
    <mergeCell ref="AN26:AO26"/>
    <mergeCell ref="Y26:Z26"/>
    <mergeCell ref="AA26:AC26"/>
    <mergeCell ref="AD26:AE26"/>
    <mergeCell ref="AF26:AH26"/>
    <mergeCell ref="AI26:AJ26"/>
    <mergeCell ref="AK26:AM26"/>
    <mergeCell ref="L18:R18"/>
    <mergeCell ref="L19:R19"/>
    <mergeCell ref="L20:R20"/>
    <mergeCell ref="L21:R21"/>
    <mergeCell ref="D24:K24"/>
    <mergeCell ref="D25:K25"/>
    <mergeCell ref="A18:C18"/>
    <mergeCell ref="A19:C19"/>
    <mergeCell ref="A20:C20"/>
    <mergeCell ref="A27:C27"/>
    <mergeCell ref="D27:K27"/>
    <mergeCell ref="S27:U27"/>
    <mergeCell ref="V27:X27"/>
    <mergeCell ref="Y27:Z27"/>
    <mergeCell ref="AA27:AC27"/>
    <mergeCell ref="AD27:AE27"/>
    <mergeCell ref="AF27:AH27"/>
    <mergeCell ref="AI27:AJ27"/>
    <mergeCell ref="AK27:AM27"/>
    <mergeCell ref="AN27:AO27"/>
    <mergeCell ref="A26:C26"/>
    <mergeCell ref="D26:K26"/>
    <mergeCell ref="S26:U26"/>
    <mergeCell ref="V26:X26"/>
    <mergeCell ref="AN28:AO28"/>
    <mergeCell ref="A29:C29"/>
    <mergeCell ref="D29:K29"/>
    <mergeCell ref="S29:U29"/>
    <mergeCell ref="V29:X29"/>
    <mergeCell ref="Y29:Z29"/>
    <mergeCell ref="AA29:AC29"/>
    <mergeCell ref="AD29:AE29"/>
    <mergeCell ref="AF29:AH29"/>
    <mergeCell ref="AI29:AJ29"/>
    <mergeCell ref="Y28:Z28"/>
    <mergeCell ref="AA28:AC28"/>
    <mergeCell ref="AD28:AE28"/>
    <mergeCell ref="AF28:AH28"/>
    <mergeCell ref="AI28:AJ28"/>
    <mergeCell ref="AK28:AM28"/>
    <mergeCell ref="AK29:AM29"/>
    <mergeCell ref="AN29:AO29"/>
    <mergeCell ref="L29:R29"/>
    <mergeCell ref="A28:C28"/>
    <mergeCell ref="D28:K28"/>
    <mergeCell ref="S28:U28"/>
    <mergeCell ref="V28:X28"/>
    <mergeCell ref="AN30:AO30"/>
    <mergeCell ref="A31:C31"/>
    <mergeCell ref="D31:K31"/>
    <mergeCell ref="S31:U31"/>
    <mergeCell ref="V31:X31"/>
    <mergeCell ref="Y31:Z31"/>
    <mergeCell ref="AA31:AC31"/>
    <mergeCell ref="AD31:AE31"/>
    <mergeCell ref="AF31:AH31"/>
    <mergeCell ref="AI31:AJ31"/>
    <mergeCell ref="Y30:Z30"/>
    <mergeCell ref="AA30:AC30"/>
    <mergeCell ref="AD30:AE30"/>
    <mergeCell ref="AF30:AH30"/>
    <mergeCell ref="AI30:AJ30"/>
    <mergeCell ref="AK30:AM30"/>
    <mergeCell ref="AK31:AM31"/>
    <mergeCell ref="AN31:AO31"/>
    <mergeCell ref="A30:C30"/>
    <mergeCell ref="D30:K30"/>
    <mergeCell ref="S30:U30"/>
    <mergeCell ref="V30:X30"/>
    <mergeCell ref="AN32:AO32"/>
    <mergeCell ref="A33:C33"/>
    <mergeCell ref="D33:K33"/>
    <mergeCell ref="S33:U33"/>
    <mergeCell ref="V33:X33"/>
    <mergeCell ref="Y33:Z33"/>
    <mergeCell ref="AA33:AC33"/>
    <mergeCell ref="AD33:AE33"/>
    <mergeCell ref="AF33:AH33"/>
    <mergeCell ref="AI33:AJ33"/>
    <mergeCell ref="Y32:Z32"/>
    <mergeCell ref="AA32:AC32"/>
    <mergeCell ref="AD32:AE32"/>
    <mergeCell ref="AF32:AH32"/>
    <mergeCell ref="AI32:AJ32"/>
    <mergeCell ref="AK32:AM32"/>
    <mergeCell ref="AK33:AM33"/>
    <mergeCell ref="AN33:AO33"/>
    <mergeCell ref="A32:C32"/>
    <mergeCell ref="D32:K32"/>
    <mergeCell ref="S32:U32"/>
    <mergeCell ref="V32:X32"/>
    <mergeCell ref="AN34:AO34"/>
    <mergeCell ref="A35:C35"/>
    <mergeCell ref="D35:K35"/>
    <mergeCell ref="S35:U35"/>
    <mergeCell ref="V35:X35"/>
    <mergeCell ref="Y35:Z35"/>
    <mergeCell ref="AA35:AC35"/>
    <mergeCell ref="AD35:AE35"/>
    <mergeCell ref="AF35:AH35"/>
    <mergeCell ref="AI35:AJ35"/>
    <mergeCell ref="Y34:Z34"/>
    <mergeCell ref="AA34:AC34"/>
    <mergeCell ref="AD34:AE34"/>
    <mergeCell ref="AF34:AH34"/>
    <mergeCell ref="AI34:AJ34"/>
    <mergeCell ref="AK34:AM34"/>
    <mergeCell ref="AK35:AM35"/>
    <mergeCell ref="AN35:AO35"/>
    <mergeCell ref="A34:C34"/>
    <mergeCell ref="D34:K34"/>
    <mergeCell ref="S34:U34"/>
    <mergeCell ref="V34:X34"/>
    <mergeCell ref="AN36:AO36"/>
    <mergeCell ref="A37:C37"/>
    <mergeCell ref="D37:K37"/>
    <mergeCell ref="S37:U37"/>
    <mergeCell ref="V37:X37"/>
    <mergeCell ref="Y37:Z37"/>
    <mergeCell ref="AA37:AC37"/>
    <mergeCell ref="AD37:AE37"/>
    <mergeCell ref="AF37:AH37"/>
    <mergeCell ref="AI37:AJ37"/>
    <mergeCell ref="Y36:Z36"/>
    <mergeCell ref="AA36:AC36"/>
    <mergeCell ref="AD36:AE36"/>
    <mergeCell ref="AF36:AH36"/>
    <mergeCell ref="AI36:AJ36"/>
    <mergeCell ref="AK36:AM36"/>
    <mergeCell ref="A36:C36"/>
    <mergeCell ref="D36:K36"/>
    <mergeCell ref="S36:U36"/>
    <mergeCell ref="V36:X36"/>
    <mergeCell ref="AK37:AM37"/>
    <mergeCell ref="AN37:AO37"/>
    <mergeCell ref="AK38:AM38"/>
    <mergeCell ref="AN38:AO38"/>
    <mergeCell ref="A39:C39"/>
    <mergeCell ref="D39:K39"/>
    <mergeCell ref="S39:U39"/>
    <mergeCell ref="V39:X39"/>
    <mergeCell ref="Y39:Z39"/>
    <mergeCell ref="AA39:AC39"/>
    <mergeCell ref="AD39:AE39"/>
    <mergeCell ref="AF39:AH39"/>
    <mergeCell ref="AI39:AJ39"/>
    <mergeCell ref="AK39:AM39"/>
    <mergeCell ref="AN39:AO39"/>
    <mergeCell ref="A38:C38"/>
    <mergeCell ref="D38:K38"/>
    <mergeCell ref="S38:U38"/>
    <mergeCell ref="V38:X38"/>
    <mergeCell ref="Y38:Z38"/>
    <mergeCell ref="AA38:AC38"/>
    <mergeCell ref="AD38:AE38"/>
    <mergeCell ref="AF38:AH38"/>
    <mergeCell ref="AI38:AJ38"/>
    <mergeCell ref="A40:C40"/>
    <mergeCell ref="D40:K40"/>
    <mergeCell ref="S40:U40"/>
    <mergeCell ref="V40:X40"/>
    <mergeCell ref="Y40:Z40"/>
    <mergeCell ref="AA40:AC40"/>
    <mergeCell ref="AA42:AC42"/>
    <mergeCell ref="L42:R42"/>
    <mergeCell ref="AA41:AC41"/>
    <mergeCell ref="S41:U41"/>
    <mergeCell ref="V41:X41"/>
    <mergeCell ref="Y41:Z41"/>
    <mergeCell ref="A41:C41"/>
    <mergeCell ref="D41:K41"/>
    <mergeCell ref="AD41:AE41"/>
    <mergeCell ref="AF41:AH41"/>
    <mergeCell ref="AI41:AJ41"/>
    <mergeCell ref="AK41:AM41"/>
    <mergeCell ref="AN41:AO41"/>
    <mergeCell ref="AD40:AE40"/>
    <mergeCell ref="AF40:AH40"/>
    <mergeCell ref="AI40:AJ40"/>
    <mergeCell ref="AK40:AM40"/>
    <mergeCell ref="AN40:AO40"/>
    <mergeCell ref="A44:C44"/>
    <mergeCell ref="D44:K44"/>
    <mergeCell ref="S44:U44"/>
    <mergeCell ref="V44:X44"/>
    <mergeCell ref="A43:C43"/>
    <mergeCell ref="D43:K43"/>
    <mergeCell ref="S43:U43"/>
    <mergeCell ref="V43:X43"/>
    <mergeCell ref="A42:C42"/>
    <mergeCell ref="D42:K42"/>
    <mergeCell ref="S42:U42"/>
    <mergeCell ref="V42:X42"/>
    <mergeCell ref="L43:R43"/>
    <mergeCell ref="L44:R44"/>
    <mergeCell ref="L25:R25"/>
    <mergeCell ref="L26:R26"/>
    <mergeCell ref="L27:R27"/>
    <mergeCell ref="L28:R28"/>
    <mergeCell ref="AD44:AE44"/>
    <mergeCell ref="AF44:AH44"/>
    <mergeCell ref="AI44:AJ44"/>
    <mergeCell ref="AK44:AM44"/>
    <mergeCell ref="AN44:AO44"/>
    <mergeCell ref="Y44:Z44"/>
    <mergeCell ref="AA44:AC44"/>
    <mergeCell ref="AA43:AC43"/>
    <mergeCell ref="AD43:AE43"/>
    <mergeCell ref="AF43:AH43"/>
    <mergeCell ref="AI43:AJ43"/>
    <mergeCell ref="AK43:AM43"/>
    <mergeCell ref="AN43:AO43"/>
    <mergeCell ref="AD42:AE42"/>
    <mergeCell ref="AF42:AH42"/>
    <mergeCell ref="AI42:AJ42"/>
    <mergeCell ref="AK42:AM42"/>
    <mergeCell ref="AN42:AO42"/>
    <mergeCell ref="Y43:Z43"/>
    <mergeCell ref="Y42:Z42"/>
    <mergeCell ref="A13:AO13"/>
    <mergeCell ref="A45:C45"/>
    <mergeCell ref="D45:K45"/>
    <mergeCell ref="L45:R45"/>
    <mergeCell ref="S45:U45"/>
    <mergeCell ref="V45:X45"/>
    <mergeCell ref="Y45:Z45"/>
    <mergeCell ref="AA45:AC45"/>
    <mergeCell ref="L36:R36"/>
    <mergeCell ref="L37:R37"/>
    <mergeCell ref="L38:R38"/>
    <mergeCell ref="L39:R39"/>
    <mergeCell ref="L40:R40"/>
    <mergeCell ref="L41:R41"/>
    <mergeCell ref="L30:R30"/>
    <mergeCell ref="L31:R31"/>
    <mergeCell ref="L32:R32"/>
    <mergeCell ref="L33:R33"/>
    <mergeCell ref="L34:R34"/>
    <mergeCell ref="L35:R35"/>
    <mergeCell ref="L23:R23"/>
    <mergeCell ref="L24:R24"/>
    <mergeCell ref="AD45:AE45"/>
    <mergeCell ref="AF45:AH45"/>
    <mergeCell ref="AI45:AJ45"/>
    <mergeCell ref="AK45:AM45"/>
    <mergeCell ref="AN45:AO45"/>
    <mergeCell ref="A46:C46"/>
    <mergeCell ref="D46:K46"/>
    <mergeCell ref="L46:R46"/>
    <mergeCell ref="S46:U46"/>
    <mergeCell ref="V46:X46"/>
    <mergeCell ref="AI47:AJ47"/>
    <mergeCell ref="AK47:AM47"/>
    <mergeCell ref="AN47:AO47"/>
    <mergeCell ref="AN46:AO46"/>
    <mergeCell ref="A47:C47"/>
    <mergeCell ref="D47:K47"/>
    <mergeCell ref="L47:R47"/>
    <mergeCell ref="S47:U47"/>
    <mergeCell ref="V47:X47"/>
    <mergeCell ref="Y47:Z47"/>
    <mergeCell ref="AA47:AC47"/>
    <mergeCell ref="AD47:AE47"/>
    <mergeCell ref="AF47:AH47"/>
    <mergeCell ref="Y46:Z46"/>
    <mergeCell ref="AA46:AC46"/>
    <mergeCell ref="AD46:AE46"/>
    <mergeCell ref="AF46:AH46"/>
    <mergeCell ref="AI46:AJ46"/>
    <mergeCell ref="AK46:AM46"/>
    <mergeCell ref="A50:AO50"/>
    <mergeCell ref="AM54:AO55"/>
    <mergeCell ref="AJ54:AL55"/>
    <mergeCell ref="AG54:AI55"/>
    <mergeCell ref="AD54:AF55"/>
    <mergeCell ref="AA54:AC55"/>
    <mergeCell ref="X54:Z55"/>
    <mergeCell ref="U54:W55"/>
    <mergeCell ref="R54:T55"/>
    <mergeCell ref="O54:Q55"/>
    <mergeCell ref="L54:N55"/>
    <mergeCell ref="I54:K55"/>
    <mergeCell ref="I53:N53"/>
    <mergeCell ref="O53:T53"/>
    <mergeCell ref="U53:AO53"/>
    <mergeCell ref="A53:H55"/>
    <mergeCell ref="AJ56:AL56"/>
    <mergeCell ref="AM56:AO56"/>
    <mergeCell ref="A56:H56"/>
    <mergeCell ref="A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G58:AI58"/>
    <mergeCell ref="AJ58:AL58"/>
    <mergeCell ref="AM58:AO58"/>
    <mergeCell ref="A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60:AI60"/>
    <mergeCell ref="AJ60:AL60"/>
    <mergeCell ref="AM60:AO60"/>
    <mergeCell ref="A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2:AI62"/>
    <mergeCell ref="AJ62:AL62"/>
    <mergeCell ref="AM62:AO62"/>
    <mergeCell ref="A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4:AI64"/>
    <mergeCell ref="AJ64:AL64"/>
    <mergeCell ref="AM64:AO64"/>
    <mergeCell ref="A71:H71"/>
    <mergeCell ref="I71:K71"/>
    <mergeCell ref="L71:N71"/>
    <mergeCell ref="O71:Q71"/>
    <mergeCell ref="R71:T71"/>
    <mergeCell ref="U71:W71"/>
    <mergeCell ref="X71:Z71"/>
    <mergeCell ref="A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J65:AO65"/>
    <mergeCell ref="AJ66:AO66"/>
    <mergeCell ref="AJ67:AO67"/>
    <mergeCell ref="U72:W72"/>
    <mergeCell ref="X72:Z72"/>
    <mergeCell ref="A73:H73"/>
    <mergeCell ref="I73:K73"/>
    <mergeCell ref="L73:N73"/>
    <mergeCell ref="O73:Q73"/>
    <mergeCell ref="R73:T73"/>
    <mergeCell ref="U73:W73"/>
    <mergeCell ref="X73:Z73"/>
    <mergeCell ref="A72:H72"/>
    <mergeCell ref="I72:K72"/>
    <mergeCell ref="L72:N72"/>
    <mergeCell ref="O72:Q72"/>
    <mergeCell ref="R72:T72"/>
    <mergeCell ref="A77:H77"/>
    <mergeCell ref="I77:K77"/>
    <mergeCell ref="L77:N77"/>
    <mergeCell ref="O77:Q77"/>
    <mergeCell ref="R77:T77"/>
    <mergeCell ref="U77:W77"/>
    <mergeCell ref="X77:Z77"/>
    <mergeCell ref="A76:H76"/>
    <mergeCell ref="I76:K76"/>
    <mergeCell ref="L76:N76"/>
    <mergeCell ref="O76:Q76"/>
    <mergeCell ref="R76:T76"/>
    <mergeCell ref="U76:W76"/>
    <mergeCell ref="X76:Z76"/>
    <mergeCell ref="U74:W74"/>
    <mergeCell ref="X74:Z74"/>
    <mergeCell ref="A75:H75"/>
    <mergeCell ref="I75:K75"/>
    <mergeCell ref="L75:N75"/>
    <mergeCell ref="O75:Q75"/>
    <mergeCell ref="R75:T75"/>
    <mergeCell ref="U75:W75"/>
    <mergeCell ref="X75:Z75"/>
    <mergeCell ref="A74:H74"/>
    <mergeCell ref="I74:K74"/>
    <mergeCell ref="L74:N74"/>
    <mergeCell ref="O74:Q74"/>
    <mergeCell ref="R74:T74"/>
  </mergeCells>
  <conditionalFormatting sqref="AM56:AO64 AM68:AO70">
    <cfRule type="cellIs" priority="32" dxfId="13" operator="lessThan">
      <formula>0</formula>
    </cfRule>
  </conditionalFormatting>
  <conditionalFormatting sqref="I75">
    <cfRule type="cellIs" priority="6" dxfId="13" operator="greaterThan">
      <formula>300</formula>
    </cfRule>
  </conditionalFormatting>
  <conditionalFormatting sqref="L75">
    <cfRule type="cellIs" priority="5" dxfId="13" operator="greaterThan">
      <formula>300</formula>
    </cfRule>
  </conditionalFormatting>
  <conditionalFormatting sqref="O75">
    <cfRule type="cellIs" priority="4" dxfId="13" operator="greaterThan">
      <formula>300</formula>
    </cfRule>
  </conditionalFormatting>
  <conditionalFormatting sqref="R75">
    <cfRule type="cellIs" priority="3" dxfId="13" operator="greaterThan">
      <formula>300</formula>
    </cfRule>
  </conditionalFormatting>
  <conditionalFormatting sqref="U75">
    <cfRule type="cellIs" priority="2" dxfId="13" operator="greaterThan">
      <formula>300</formula>
    </cfRule>
  </conditionalFormatting>
  <conditionalFormatting sqref="X75">
    <cfRule type="cellIs" priority="1" dxfId="13" operator="greaterThan">
      <formula>300</formula>
    </cfRule>
  </conditionalFormatting>
  <conditionalFormatting sqref="I71:K71 O71:Q71 X71:Z71 I72">
    <cfRule type="cellIs" priority="12" dxfId="13" operator="greaterThan">
      <formula>300</formula>
    </cfRule>
  </conditionalFormatting>
  <conditionalFormatting sqref="L72">
    <cfRule type="cellIs" priority="11" dxfId="13" operator="greaterThan">
      <formula>300</formula>
    </cfRule>
  </conditionalFormatting>
  <conditionalFormatting sqref="O72">
    <cfRule type="cellIs" priority="10" dxfId="13" operator="greaterThan">
      <formula>300</formula>
    </cfRule>
  </conditionalFormatting>
  <conditionalFormatting sqref="R72">
    <cfRule type="cellIs" priority="9" dxfId="13" operator="greaterThan">
      <formula>300</formula>
    </cfRule>
  </conditionalFormatting>
  <conditionalFormatting sqref="U72">
    <cfRule type="cellIs" priority="8" dxfId="13" operator="greaterThan">
      <formula>300</formula>
    </cfRule>
  </conditionalFormatting>
  <conditionalFormatting sqref="X72">
    <cfRule type="cellIs" priority="7" dxfId="13" operator="greaterThan">
      <formula>300</formula>
    </cfRule>
  </conditionalFormatting>
  <dataValidations count="12">
    <dataValidation type="date" allowBlank="1" showInputMessage="1" showErrorMessage="1" sqref="X5:AA5">
      <formula1>42430</formula1>
      <formula2>43281</formula2>
    </dataValidation>
    <dataValidation type="list" allowBlank="1" showInputMessage="1" showErrorMessage="1" sqref="D17:K46">
      <formula1>train</formula1>
    </dataValidation>
    <dataValidation type="list" allowBlank="1" showInputMessage="1" showErrorMessage="1" sqref="L17:R46">
      <formula1>subject</formula1>
    </dataValidation>
    <dataValidation type="whole" allowBlank="1" showInputMessage="1" showErrorMessage="1" error="Must be a whole number between 0 and the CCA of the subproject." sqref="O56:Q66 X56:Z66 I56:K66">
      <formula1>0</formula1>
      <formula2>$AL$9</formula2>
    </dataValidation>
    <dataValidation type="list" allowBlank="1" showInputMessage="1" showErrorMessage="1" sqref="U65:W66">
      <formula1>fy</formula1>
    </dataValidation>
    <dataValidation type="date" allowBlank="1" showInputMessage="1" showErrorMessage="1" error="You can only enter a date between 1 April 2014 and 30 June 2018." sqref="A17:C46">
      <formula1>41730</formula1>
      <formula2>43281</formula2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list" allowBlank="1" showInputMessage="1" showErrorMessage="1" sqref="D7:L7">
      <formula1>SP</formula1>
    </dataValidation>
    <dataValidation type="list" allowBlank="1" showInputMessage="1" showErrorMessage="1" sqref="F5:Q5">
      <formula1>trim</formula1>
    </dataValidation>
    <dataValidation allowBlank="1" showInputMessage="1" showErrorMessage="1" error="You can only enter a date between 1 April 2014 and 30 June 2018." sqref="A47:C47"/>
    <dataValidation allowBlank="1" showInputMessage="1" showErrorMessage="1" error="Use dropdown menu" sqref="Y67:AH67"/>
    <dataValidation type="list" allowBlank="1" showInputMessage="1" showErrorMessage="1" sqref="U56:W64">
      <formula1>year</formula1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8"/>
  <sheetViews>
    <sheetView zoomScalePageLayoutView="0" workbookViewId="0" topLeftCell="A1">
      <selection activeCell="A2" sqref="A2:AO2"/>
    </sheetView>
  </sheetViews>
  <sheetFormatPr defaultColWidth="9.140625" defaultRowHeight="15"/>
  <cols>
    <col min="1" max="46" width="3.28125" style="5" customWidth="1"/>
    <col min="47" max="49" width="9.140625" style="5" customWidth="1"/>
    <col min="50" max="16384" width="9.140625" style="5" customWidth="1"/>
  </cols>
  <sheetData>
    <row r="1" spans="1:41" ht="12.7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  <c r="V1" s="5">
        <v>22</v>
      </c>
      <c r="W1" s="5">
        <v>23</v>
      </c>
      <c r="X1" s="5">
        <v>24</v>
      </c>
      <c r="Y1" s="5">
        <v>25</v>
      </c>
      <c r="Z1" s="5">
        <v>26</v>
      </c>
      <c r="AA1" s="5">
        <v>27</v>
      </c>
      <c r="AB1" s="5">
        <v>28</v>
      </c>
      <c r="AC1" s="5">
        <v>29</v>
      </c>
      <c r="AD1" s="5">
        <v>30</v>
      </c>
      <c r="AE1" s="5">
        <v>31</v>
      </c>
      <c r="AF1" s="5">
        <v>32</v>
      </c>
      <c r="AG1" s="5">
        <v>33</v>
      </c>
      <c r="AH1" s="5">
        <v>34</v>
      </c>
      <c r="AI1" s="5">
        <v>35</v>
      </c>
      <c r="AJ1" s="5">
        <v>36</v>
      </c>
      <c r="AK1" s="5">
        <v>37</v>
      </c>
      <c r="AL1" s="5">
        <v>38</v>
      </c>
      <c r="AM1" s="5">
        <v>39</v>
      </c>
      <c r="AN1" s="5">
        <v>40</v>
      </c>
      <c r="AO1" s="5">
        <v>41</v>
      </c>
    </row>
    <row r="2" spans="1:41" ht="12.75">
      <c r="A2" s="510" t="s">
        <v>751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</row>
    <row r="3" spans="1:41" ht="12.75">
      <c r="A3" s="510" t="s">
        <v>317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</row>
    <row r="5" spans="1:41" s="288" customFormat="1" ht="12.75">
      <c r="A5" s="895" t="s">
        <v>5</v>
      </c>
      <c r="B5" s="895"/>
      <c r="C5" s="895"/>
      <c r="D5" s="895"/>
      <c r="E5" s="895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S5" s="4"/>
      <c r="T5" s="4"/>
      <c r="U5" s="4"/>
      <c r="V5" s="4"/>
      <c r="W5" s="4"/>
      <c r="X5" s="3"/>
      <c r="Y5" s="3"/>
      <c r="Z5" s="3"/>
      <c r="AA5" s="3"/>
      <c r="AG5" s="898" t="s">
        <v>4</v>
      </c>
      <c r="AH5" s="898"/>
      <c r="AI5" s="898"/>
      <c r="AJ5" s="898"/>
      <c r="AK5" s="898"/>
      <c r="AL5" s="763"/>
      <c r="AM5" s="763"/>
      <c r="AN5" s="763"/>
      <c r="AO5" s="763"/>
    </row>
    <row r="6" s="288" customFormat="1" ht="12.75"/>
    <row r="7" spans="1:41" s="2" customFormat="1" ht="15" customHeight="1">
      <c r="A7" s="891" t="s">
        <v>6</v>
      </c>
      <c r="B7" s="891"/>
      <c r="C7" s="891"/>
      <c r="D7" s="774"/>
      <c r="E7" s="774"/>
      <c r="F7" s="774"/>
      <c r="G7" s="774"/>
      <c r="H7" s="774"/>
      <c r="I7" s="774"/>
      <c r="J7" s="774"/>
      <c r="K7" s="774"/>
      <c r="L7" s="774"/>
      <c r="N7" s="892" t="s">
        <v>7</v>
      </c>
      <c r="O7" s="892"/>
      <c r="P7" s="892"/>
      <c r="Q7" s="892"/>
      <c r="R7" s="893">
        <f>_xlfn.IFERROR(VLOOKUP(D7,ISPINFO,2),"")</f>
      </c>
      <c r="S7" s="893"/>
      <c r="T7" s="893"/>
      <c r="U7" s="893"/>
      <c r="V7" s="893"/>
      <c r="W7" s="893"/>
      <c r="X7" s="893"/>
      <c r="Y7" s="893"/>
      <c r="Z7" s="893"/>
      <c r="AA7" s="893"/>
      <c r="AI7" s="291" t="s">
        <v>17</v>
      </c>
      <c r="AJ7" s="894">
        <f>_xlfn.IFERROR(VLOOKUP(D7,ISPINFO,3),"")</f>
      </c>
      <c r="AK7" s="894"/>
      <c r="AL7" s="894"/>
      <c r="AM7" s="894"/>
      <c r="AN7" s="894"/>
      <c r="AO7" s="894"/>
    </row>
    <row r="8" s="288" customFormat="1" ht="12.75"/>
    <row r="9" spans="1:41" s="288" customFormat="1" ht="12.75">
      <c r="A9" s="895" t="s">
        <v>8</v>
      </c>
      <c r="B9" s="895"/>
      <c r="C9" s="895"/>
      <c r="D9" s="895"/>
      <c r="E9" s="896">
        <f>_xlfn.IFERROR(VLOOKUP(D7,ISPINFO,4),"")</f>
      </c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K9" s="290" t="s">
        <v>10</v>
      </c>
      <c r="AL9" s="897">
        <f>_xlfn.IFERROR(VLOOKUP(D7,ISPINFO,5),"")</f>
      </c>
      <c r="AM9" s="897"/>
      <c r="AN9" s="897"/>
      <c r="AO9" s="288" t="s">
        <v>9</v>
      </c>
    </row>
    <row r="10" spans="1:41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</row>
    <row r="11" spans="1:41" ht="12.75">
      <c r="A11" s="1" t="s">
        <v>11</v>
      </c>
      <c r="B11" s="1"/>
      <c r="C11" s="1"/>
      <c r="D11" s="1"/>
      <c r="E11" s="1"/>
      <c r="F11" s="1"/>
      <c r="G11" s="986">
        <f>_xlfn.IFERROR(VLOOKUP(D7,ISPINFO,6),"")</f>
      </c>
      <c r="H11" s="986"/>
      <c r="I11" s="986"/>
      <c r="J11" s="986"/>
      <c r="K11" s="196"/>
      <c r="L11" s="898" t="s">
        <v>19</v>
      </c>
      <c r="M11" s="898"/>
      <c r="N11" s="898"/>
      <c r="O11" s="898"/>
      <c r="P11" s="898"/>
      <c r="Q11" s="898"/>
      <c r="R11" s="898"/>
      <c r="S11" s="898"/>
      <c r="T11" s="898"/>
      <c r="U11" s="898"/>
      <c r="V11" s="897">
        <f>_xlfn.IFERROR(VLOOKUP(D7,ISPINFO,7)*1000,"")</f>
      </c>
      <c r="W11" s="897"/>
      <c r="X11" s="897"/>
      <c r="Y11" s="897"/>
      <c r="Z11" s="897"/>
      <c r="AA11" s="897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</row>
    <row r="12" ht="12.75">
      <c r="A12" s="1"/>
    </row>
    <row r="13" s="23" customFormat="1" ht="12.75">
      <c r="A13" s="1"/>
    </row>
    <row r="14" spans="1:41" s="17" customFormat="1" ht="12.75">
      <c r="A14" s="510" t="s">
        <v>323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</row>
    <row r="15" spans="1:41" s="23" customFormat="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23" customFormat="1" ht="12.75">
      <c r="A16" s="18"/>
      <c r="B16" s="18"/>
      <c r="C16" s="18"/>
      <c r="D16" s="19" t="s">
        <v>168</v>
      </c>
      <c r="E16" s="23" t="s">
        <v>171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8" spans="1:41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868" t="s">
        <v>138</v>
      </c>
      <c r="O18" s="869"/>
      <c r="P18" s="869"/>
      <c r="Q18" s="869"/>
      <c r="R18" s="869"/>
      <c r="S18" s="869"/>
      <c r="T18" s="869"/>
      <c r="U18" s="870"/>
      <c r="V18" s="868" t="s">
        <v>139</v>
      </c>
      <c r="W18" s="869"/>
      <c r="X18" s="869"/>
      <c r="Y18" s="870"/>
      <c r="Z18" s="869" t="s">
        <v>161</v>
      </c>
      <c r="AA18" s="869"/>
      <c r="AB18" s="869"/>
      <c r="AC18" s="869"/>
      <c r="AD18" s="869"/>
      <c r="AE18" s="869"/>
      <c r="AF18" s="869"/>
      <c r="AG18" s="869"/>
      <c r="AH18" s="869"/>
      <c r="AI18" s="869"/>
      <c r="AJ18" s="869"/>
      <c r="AK18" s="869"/>
      <c r="AL18" s="869"/>
      <c r="AM18" s="869"/>
      <c r="AN18" s="869"/>
      <c r="AO18" s="870"/>
    </row>
    <row r="19" spans="1:41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998" t="s">
        <v>116</v>
      </c>
      <c r="O19" s="933"/>
      <c r="P19" s="933"/>
      <c r="Q19" s="933"/>
      <c r="R19" s="933" t="s">
        <v>156</v>
      </c>
      <c r="S19" s="933"/>
      <c r="T19" s="933"/>
      <c r="U19" s="934"/>
      <c r="V19" s="998" t="s">
        <v>156</v>
      </c>
      <c r="W19" s="933"/>
      <c r="X19" s="933"/>
      <c r="Y19" s="934"/>
      <c r="Z19" s="933" t="s">
        <v>116</v>
      </c>
      <c r="AA19" s="933"/>
      <c r="AB19" s="933"/>
      <c r="AC19" s="933"/>
      <c r="AD19" s="933" t="s">
        <v>156</v>
      </c>
      <c r="AE19" s="933"/>
      <c r="AF19" s="933"/>
      <c r="AG19" s="933"/>
      <c r="AH19" s="999" t="s">
        <v>155</v>
      </c>
      <c r="AI19" s="999"/>
      <c r="AJ19" s="999"/>
      <c r="AK19" s="999"/>
      <c r="AL19" s="999"/>
      <c r="AM19" s="999"/>
      <c r="AN19" s="999"/>
      <c r="AO19" s="1000"/>
    </row>
    <row r="20" spans="1:41" ht="12.75">
      <c r="A20" s="945" t="s">
        <v>795</v>
      </c>
      <c r="B20" s="946"/>
      <c r="C20" s="946"/>
      <c r="D20" s="946"/>
      <c r="E20" s="946"/>
      <c r="F20" s="946"/>
      <c r="G20" s="946"/>
      <c r="H20" s="946"/>
      <c r="I20" s="946"/>
      <c r="J20" s="946"/>
      <c r="K20" s="987" t="s">
        <v>157</v>
      </c>
      <c r="L20" s="987"/>
      <c r="M20" s="988"/>
      <c r="N20" s="984"/>
      <c r="O20" s="985"/>
      <c r="P20" s="985"/>
      <c r="Q20" s="985"/>
      <c r="R20" s="899"/>
      <c r="S20" s="899"/>
      <c r="T20" s="899"/>
      <c r="U20" s="900"/>
      <c r="V20" s="901"/>
      <c r="W20" s="899"/>
      <c r="X20" s="899"/>
      <c r="Y20" s="900"/>
      <c r="Z20" s="984"/>
      <c r="AA20" s="985"/>
      <c r="AB20" s="985"/>
      <c r="AC20" s="985"/>
      <c r="AD20" s="899"/>
      <c r="AE20" s="899"/>
      <c r="AF20" s="899"/>
      <c r="AG20" s="899"/>
      <c r="AH20" s="982"/>
      <c r="AI20" s="982"/>
      <c r="AJ20" s="982"/>
      <c r="AK20" s="982"/>
      <c r="AL20" s="982"/>
      <c r="AM20" s="982"/>
      <c r="AN20" s="982"/>
      <c r="AO20" s="983"/>
    </row>
    <row r="21" spans="1:41" ht="12.75">
      <c r="A21" s="945"/>
      <c r="B21" s="946"/>
      <c r="C21" s="946"/>
      <c r="D21" s="946"/>
      <c r="E21" s="946"/>
      <c r="F21" s="946"/>
      <c r="G21" s="946"/>
      <c r="H21" s="946"/>
      <c r="I21" s="946"/>
      <c r="J21" s="946"/>
      <c r="K21" s="987" t="s">
        <v>158</v>
      </c>
      <c r="L21" s="987"/>
      <c r="M21" s="988"/>
      <c r="N21" s="984"/>
      <c r="O21" s="985"/>
      <c r="P21" s="985"/>
      <c r="Q21" s="985"/>
      <c r="R21" s="899"/>
      <c r="S21" s="899"/>
      <c r="T21" s="899"/>
      <c r="U21" s="900"/>
      <c r="V21" s="901"/>
      <c r="W21" s="899"/>
      <c r="X21" s="899"/>
      <c r="Y21" s="900"/>
      <c r="Z21" s="984"/>
      <c r="AA21" s="985"/>
      <c r="AB21" s="985"/>
      <c r="AC21" s="985"/>
      <c r="AD21" s="899"/>
      <c r="AE21" s="899"/>
      <c r="AF21" s="899"/>
      <c r="AG21" s="899"/>
      <c r="AH21" s="982"/>
      <c r="AI21" s="982"/>
      <c r="AJ21" s="982"/>
      <c r="AK21" s="982"/>
      <c r="AL21" s="982"/>
      <c r="AM21" s="982"/>
      <c r="AN21" s="982"/>
      <c r="AO21" s="983"/>
    </row>
    <row r="22" spans="1:41" ht="12.75">
      <c r="A22" s="957"/>
      <c r="B22" s="958"/>
      <c r="C22" s="958"/>
      <c r="D22" s="958"/>
      <c r="E22" s="958"/>
      <c r="F22" s="958"/>
      <c r="G22" s="958"/>
      <c r="H22" s="958"/>
      <c r="I22" s="958"/>
      <c r="J22" s="958"/>
      <c r="K22" s="989" t="s">
        <v>159</v>
      </c>
      <c r="L22" s="989"/>
      <c r="M22" s="990"/>
      <c r="N22" s="991"/>
      <c r="O22" s="992"/>
      <c r="P22" s="992"/>
      <c r="Q22" s="992"/>
      <c r="R22" s="994"/>
      <c r="S22" s="994"/>
      <c r="T22" s="994"/>
      <c r="U22" s="995"/>
      <c r="V22" s="993"/>
      <c r="W22" s="994"/>
      <c r="X22" s="994"/>
      <c r="Y22" s="995"/>
      <c r="Z22" s="991"/>
      <c r="AA22" s="992"/>
      <c r="AB22" s="992"/>
      <c r="AC22" s="992"/>
      <c r="AD22" s="994"/>
      <c r="AE22" s="994"/>
      <c r="AF22" s="994"/>
      <c r="AG22" s="994"/>
      <c r="AH22" s="996"/>
      <c r="AI22" s="996"/>
      <c r="AJ22" s="996"/>
      <c r="AK22" s="996"/>
      <c r="AL22" s="996"/>
      <c r="AM22" s="996"/>
      <c r="AN22" s="996"/>
      <c r="AO22" s="997"/>
    </row>
    <row r="23" spans="1:41" ht="12.75">
      <c r="A23" s="945" t="s">
        <v>160</v>
      </c>
      <c r="B23" s="946"/>
      <c r="C23" s="946"/>
      <c r="D23" s="946"/>
      <c r="E23" s="946"/>
      <c r="F23" s="946"/>
      <c r="G23" s="946"/>
      <c r="H23" s="946"/>
      <c r="I23" s="946"/>
      <c r="J23" s="946"/>
      <c r="K23" s="987" t="s">
        <v>157</v>
      </c>
      <c r="L23" s="987"/>
      <c r="M23" s="988"/>
      <c r="N23" s="984"/>
      <c r="O23" s="985"/>
      <c r="P23" s="985"/>
      <c r="Q23" s="985"/>
      <c r="R23" s="899"/>
      <c r="S23" s="899"/>
      <c r="T23" s="899"/>
      <c r="U23" s="900"/>
      <c r="V23" s="901"/>
      <c r="W23" s="899"/>
      <c r="X23" s="899"/>
      <c r="Y23" s="900"/>
      <c r="Z23" s="984"/>
      <c r="AA23" s="985"/>
      <c r="AB23" s="985"/>
      <c r="AC23" s="985"/>
      <c r="AD23" s="899"/>
      <c r="AE23" s="899"/>
      <c r="AF23" s="899"/>
      <c r="AG23" s="899"/>
      <c r="AH23" s="982"/>
      <c r="AI23" s="982"/>
      <c r="AJ23" s="982"/>
      <c r="AK23" s="982"/>
      <c r="AL23" s="982"/>
      <c r="AM23" s="982"/>
      <c r="AN23" s="982"/>
      <c r="AO23" s="983"/>
    </row>
    <row r="24" spans="1:41" ht="12.75">
      <c r="A24" s="945" t="s">
        <v>796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87" t="s">
        <v>158</v>
      </c>
      <c r="L24" s="987"/>
      <c r="M24" s="988"/>
      <c r="N24" s="984"/>
      <c r="O24" s="985"/>
      <c r="P24" s="985"/>
      <c r="Q24" s="985"/>
      <c r="R24" s="899"/>
      <c r="S24" s="899"/>
      <c r="T24" s="899"/>
      <c r="U24" s="900"/>
      <c r="V24" s="901"/>
      <c r="W24" s="899"/>
      <c r="X24" s="899"/>
      <c r="Y24" s="900"/>
      <c r="Z24" s="984"/>
      <c r="AA24" s="985"/>
      <c r="AB24" s="985"/>
      <c r="AC24" s="985"/>
      <c r="AD24" s="899"/>
      <c r="AE24" s="899"/>
      <c r="AF24" s="899"/>
      <c r="AG24" s="899"/>
      <c r="AH24" s="982"/>
      <c r="AI24" s="982"/>
      <c r="AJ24" s="982"/>
      <c r="AK24" s="982"/>
      <c r="AL24" s="982"/>
      <c r="AM24" s="982"/>
      <c r="AN24" s="982"/>
      <c r="AO24" s="983"/>
    </row>
    <row r="25" spans="1:41" ht="12.75">
      <c r="A25" s="957"/>
      <c r="B25" s="958"/>
      <c r="C25" s="958"/>
      <c r="D25" s="958"/>
      <c r="E25" s="958"/>
      <c r="F25" s="958"/>
      <c r="G25" s="958"/>
      <c r="H25" s="958"/>
      <c r="I25" s="958"/>
      <c r="J25" s="958"/>
      <c r="K25" s="989" t="s">
        <v>159</v>
      </c>
      <c r="L25" s="989"/>
      <c r="M25" s="990"/>
      <c r="N25" s="991"/>
      <c r="O25" s="992"/>
      <c r="P25" s="992"/>
      <c r="Q25" s="992"/>
      <c r="R25" s="994"/>
      <c r="S25" s="994"/>
      <c r="T25" s="994"/>
      <c r="U25" s="995"/>
      <c r="V25" s="993"/>
      <c r="W25" s="994"/>
      <c r="X25" s="994"/>
      <c r="Y25" s="995"/>
      <c r="Z25" s="991"/>
      <c r="AA25" s="992"/>
      <c r="AB25" s="992"/>
      <c r="AC25" s="992"/>
      <c r="AD25" s="994"/>
      <c r="AE25" s="994"/>
      <c r="AF25" s="994"/>
      <c r="AG25" s="994"/>
      <c r="AH25" s="996"/>
      <c r="AI25" s="996"/>
      <c r="AJ25" s="996"/>
      <c r="AK25" s="996"/>
      <c r="AL25" s="996"/>
      <c r="AM25" s="996"/>
      <c r="AN25" s="996"/>
      <c r="AO25" s="997"/>
    </row>
    <row r="28" spans="1:41" ht="12.75">
      <c r="A28" s="510" t="s">
        <v>324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</row>
    <row r="30" spans="4:5" s="23" customFormat="1" ht="12.75">
      <c r="D30" s="19" t="s">
        <v>168</v>
      </c>
      <c r="E30" s="23" t="s">
        <v>169</v>
      </c>
    </row>
    <row r="31" spans="4:5" s="23" customFormat="1" ht="12.75">
      <c r="D31" s="19"/>
      <c r="E31" s="23" t="s">
        <v>170</v>
      </c>
    </row>
    <row r="33" spans="5:36" ht="12.75" customHeight="1">
      <c r="E33" s="970"/>
      <c r="F33" s="971"/>
      <c r="G33" s="971"/>
      <c r="H33" s="971"/>
      <c r="I33" s="971"/>
      <c r="J33" s="971"/>
      <c r="K33" s="971"/>
      <c r="L33" s="971"/>
      <c r="M33" s="971"/>
      <c r="N33" s="971"/>
      <c r="O33" s="971"/>
      <c r="P33" s="971"/>
      <c r="Q33" s="971"/>
      <c r="R33" s="971"/>
      <c r="S33" s="971"/>
      <c r="T33" s="971"/>
      <c r="U33" s="971"/>
      <c r="V33" s="971"/>
      <c r="W33" s="971"/>
      <c r="X33" s="971"/>
      <c r="Y33" s="971"/>
      <c r="Z33" s="971"/>
      <c r="AA33" s="972"/>
      <c r="AB33" s="976" t="s">
        <v>167</v>
      </c>
      <c r="AC33" s="977"/>
      <c r="AD33" s="977"/>
      <c r="AE33" s="977"/>
      <c r="AF33" s="977"/>
      <c r="AG33" s="977"/>
      <c r="AH33" s="977"/>
      <c r="AI33" s="977"/>
      <c r="AJ33" s="978"/>
    </row>
    <row r="34" spans="5:36" ht="12.75">
      <c r="E34" s="973"/>
      <c r="F34" s="974"/>
      <c r="G34" s="974"/>
      <c r="H34" s="974"/>
      <c r="I34" s="974"/>
      <c r="J34" s="974"/>
      <c r="K34" s="974"/>
      <c r="L34" s="974"/>
      <c r="M34" s="974"/>
      <c r="N34" s="974"/>
      <c r="O34" s="974"/>
      <c r="P34" s="974"/>
      <c r="Q34" s="974"/>
      <c r="R34" s="974"/>
      <c r="S34" s="974"/>
      <c r="T34" s="974"/>
      <c r="U34" s="974"/>
      <c r="V34" s="974"/>
      <c r="W34" s="974"/>
      <c r="X34" s="974"/>
      <c r="Y34" s="974"/>
      <c r="Z34" s="974"/>
      <c r="AA34" s="975"/>
      <c r="AB34" s="979"/>
      <c r="AC34" s="980"/>
      <c r="AD34" s="981"/>
      <c r="AE34" s="979"/>
      <c r="AF34" s="980"/>
      <c r="AG34" s="981"/>
      <c r="AH34" s="980"/>
      <c r="AI34" s="980"/>
      <c r="AJ34" s="981"/>
    </row>
    <row r="35" spans="5:36" ht="12.75">
      <c r="E35" s="2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5" t="s">
        <v>162</v>
      </c>
      <c r="W35" s="954" t="s">
        <v>164</v>
      </c>
      <c r="X35" s="954"/>
      <c r="Y35" s="954"/>
      <c r="Z35" s="954"/>
      <c r="AA35" s="955"/>
      <c r="AB35" s="967"/>
      <c r="AC35" s="968"/>
      <c r="AD35" s="969"/>
      <c r="AE35" s="967"/>
      <c r="AF35" s="968"/>
      <c r="AG35" s="969"/>
      <c r="AH35" s="968"/>
      <c r="AI35" s="968"/>
      <c r="AJ35" s="969"/>
    </row>
    <row r="36" spans="5:36" ht="12.75">
      <c r="E36" s="2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946" t="s">
        <v>165</v>
      </c>
      <c r="X36" s="946"/>
      <c r="Y36" s="946"/>
      <c r="Z36" s="946"/>
      <c r="AA36" s="960"/>
      <c r="AB36" s="961"/>
      <c r="AC36" s="962"/>
      <c r="AD36" s="963"/>
      <c r="AE36" s="961"/>
      <c r="AF36" s="962"/>
      <c r="AG36" s="963"/>
      <c r="AH36" s="962"/>
      <c r="AI36" s="962"/>
      <c r="AJ36" s="963"/>
    </row>
    <row r="37" spans="5:36" ht="12.75"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958" t="s">
        <v>166</v>
      </c>
      <c r="X37" s="958"/>
      <c r="Y37" s="958"/>
      <c r="Z37" s="958"/>
      <c r="AA37" s="959"/>
      <c r="AB37" s="964"/>
      <c r="AC37" s="965"/>
      <c r="AD37" s="966"/>
      <c r="AE37" s="964"/>
      <c r="AF37" s="965"/>
      <c r="AG37" s="966"/>
      <c r="AH37" s="965"/>
      <c r="AI37" s="965"/>
      <c r="AJ37" s="966"/>
    </row>
    <row r="38" spans="5:36" ht="12.75">
      <c r="E38" s="2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5" t="s">
        <v>163</v>
      </c>
      <c r="W38" s="954" t="s">
        <v>164</v>
      </c>
      <c r="X38" s="954"/>
      <c r="Y38" s="954"/>
      <c r="Z38" s="954"/>
      <c r="AA38" s="955"/>
      <c r="AB38" s="967"/>
      <c r="AC38" s="968"/>
      <c r="AD38" s="969"/>
      <c r="AE38" s="967"/>
      <c r="AF38" s="968"/>
      <c r="AG38" s="969"/>
      <c r="AH38" s="968"/>
      <c r="AI38" s="968"/>
      <c r="AJ38" s="969"/>
    </row>
    <row r="39" spans="5:36" ht="12.75"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946" t="s">
        <v>165</v>
      </c>
      <c r="X39" s="946"/>
      <c r="Y39" s="946"/>
      <c r="Z39" s="946"/>
      <c r="AA39" s="960"/>
      <c r="AB39" s="961"/>
      <c r="AC39" s="962"/>
      <c r="AD39" s="963"/>
      <c r="AE39" s="961"/>
      <c r="AF39" s="962"/>
      <c r="AG39" s="963"/>
      <c r="AH39" s="962"/>
      <c r="AI39" s="962"/>
      <c r="AJ39" s="963"/>
    </row>
    <row r="40" spans="5:36" ht="12.75">
      <c r="E40" s="2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958" t="s">
        <v>166</v>
      </c>
      <c r="X40" s="958"/>
      <c r="Y40" s="958"/>
      <c r="Z40" s="958"/>
      <c r="AA40" s="959"/>
      <c r="AB40" s="964"/>
      <c r="AC40" s="965"/>
      <c r="AD40" s="966"/>
      <c r="AE40" s="964"/>
      <c r="AF40" s="965"/>
      <c r="AG40" s="966"/>
      <c r="AH40" s="965"/>
      <c r="AI40" s="965"/>
      <c r="AJ40" s="966"/>
    </row>
    <row r="46" ht="12.75">
      <c r="M46" s="2"/>
    </row>
    <row r="51" spans="1:41" ht="12.75">
      <c r="A51" s="510" t="s">
        <v>172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</row>
    <row r="52" spans="1:41" ht="12.75">
      <c r="A52" s="510" t="s">
        <v>318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</row>
    <row r="55" spans="1:41" ht="12.75">
      <c r="A55" s="947" t="s">
        <v>173</v>
      </c>
      <c r="B55" s="947"/>
      <c r="C55" s="947"/>
      <c r="D55" s="947"/>
      <c r="E55" s="947"/>
      <c r="F55" s="947"/>
      <c r="G55" s="947"/>
      <c r="H55" s="947"/>
      <c r="I55" s="947"/>
      <c r="J55" s="947"/>
      <c r="K55" s="947"/>
      <c r="L55" s="947"/>
      <c r="M55" s="947"/>
      <c r="N55" s="947"/>
      <c r="O55" s="947"/>
      <c r="P55" s="947"/>
      <c r="Q55" s="947"/>
      <c r="R55" s="794"/>
      <c r="S55" s="794"/>
      <c r="T55" s="794"/>
      <c r="U55" s="947" t="s">
        <v>176</v>
      </c>
      <c r="V55" s="947"/>
      <c r="W55" s="947"/>
      <c r="X55" s="947"/>
      <c r="Y55" s="947"/>
      <c r="Z55" s="947"/>
      <c r="AA55" s="947"/>
      <c r="AB55" s="947"/>
      <c r="AC55" s="947"/>
      <c r="AD55" s="947"/>
      <c r="AE55" s="947"/>
      <c r="AF55" s="947"/>
      <c r="AG55" s="947"/>
      <c r="AH55" s="947"/>
      <c r="AI55" s="947"/>
      <c r="AJ55" s="947"/>
      <c r="AK55" s="26" t="s">
        <v>181</v>
      </c>
      <c r="AL55" s="840"/>
      <c r="AM55" s="840"/>
      <c r="AN55" s="840"/>
      <c r="AO55" s="853"/>
    </row>
    <row r="56" spans="1:41" ht="12.75">
      <c r="A56" s="945"/>
      <c r="B56" s="946"/>
      <c r="C56" s="946"/>
      <c r="D56" s="946"/>
      <c r="E56" s="946"/>
      <c r="F56" s="946"/>
      <c r="G56" s="946"/>
      <c r="H56" s="946"/>
      <c r="I56" s="946"/>
      <c r="J56" s="946"/>
      <c r="K56" s="946"/>
      <c r="L56" s="946"/>
      <c r="M56" s="946"/>
      <c r="N56" s="946"/>
      <c r="O56" s="946"/>
      <c r="P56" s="946"/>
      <c r="Q56" s="946"/>
      <c r="R56" s="954"/>
      <c r="S56" s="954"/>
      <c r="T56" s="955"/>
      <c r="U56" s="947" t="s">
        <v>177</v>
      </c>
      <c r="V56" s="947"/>
      <c r="W56" s="947"/>
      <c r="X56" s="947"/>
      <c r="Y56" s="947"/>
      <c r="Z56" s="947"/>
      <c r="AA56" s="947"/>
      <c r="AB56" s="947"/>
      <c r="AC56" s="947"/>
      <c r="AD56" s="947"/>
      <c r="AE56" s="947"/>
      <c r="AF56" s="947"/>
      <c r="AG56" s="947"/>
      <c r="AH56" s="947"/>
      <c r="AI56" s="947"/>
      <c r="AJ56" s="947"/>
      <c r="AK56" s="26" t="s">
        <v>181</v>
      </c>
      <c r="AL56" s="840"/>
      <c r="AM56" s="840"/>
      <c r="AN56" s="840"/>
      <c r="AO56" s="853"/>
    </row>
    <row r="57" spans="1:41" ht="12.75">
      <c r="A57" s="947" t="s">
        <v>174</v>
      </c>
      <c r="B57" s="947"/>
      <c r="C57" s="947"/>
      <c r="D57" s="947"/>
      <c r="E57" s="947"/>
      <c r="F57" s="947"/>
      <c r="G57" s="947"/>
      <c r="H57" s="947"/>
      <c r="I57" s="947"/>
      <c r="J57" s="947"/>
      <c r="K57" s="947"/>
      <c r="L57" s="947"/>
      <c r="M57" s="947"/>
      <c r="N57" s="947"/>
      <c r="O57" s="947"/>
      <c r="P57" s="947"/>
      <c r="Q57" s="947"/>
      <c r="R57" s="794"/>
      <c r="S57" s="794"/>
      <c r="T57" s="794"/>
      <c r="U57" s="947" t="s">
        <v>178</v>
      </c>
      <c r="V57" s="947"/>
      <c r="W57" s="947"/>
      <c r="X57" s="947"/>
      <c r="Y57" s="947"/>
      <c r="Z57" s="947"/>
      <c r="AA57" s="947"/>
      <c r="AB57" s="947"/>
      <c r="AC57" s="947"/>
      <c r="AD57" s="947"/>
      <c r="AE57" s="947"/>
      <c r="AF57" s="947"/>
      <c r="AG57" s="947"/>
      <c r="AH57" s="947"/>
      <c r="AI57" s="947"/>
      <c r="AJ57" s="947"/>
      <c r="AK57" s="26" t="s">
        <v>181</v>
      </c>
      <c r="AL57" s="840"/>
      <c r="AM57" s="840"/>
      <c r="AN57" s="840"/>
      <c r="AO57" s="853"/>
    </row>
    <row r="58" spans="1:41" ht="12.75">
      <c r="A58" s="945"/>
      <c r="B58" s="946"/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946"/>
      <c r="N58" s="946"/>
      <c r="O58" s="946"/>
      <c r="P58" s="946"/>
      <c r="Q58" s="946"/>
      <c r="R58" s="954"/>
      <c r="S58" s="954"/>
      <c r="T58" s="955"/>
      <c r="U58" s="956" t="s">
        <v>179</v>
      </c>
      <c r="V58" s="954"/>
      <c r="W58" s="954"/>
      <c r="X58" s="954"/>
      <c r="Y58" s="954"/>
      <c r="Z58" s="954"/>
      <c r="AA58" s="954"/>
      <c r="AB58" s="954"/>
      <c r="AC58" s="954"/>
      <c r="AD58" s="954"/>
      <c r="AE58" s="954"/>
      <c r="AF58" s="954"/>
      <c r="AG58" s="954"/>
      <c r="AH58" s="954"/>
      <c r="AI58" s="954"/>
      <c r="AJ58" s="955"/>
      <c r="AK58" s="948" t="s">
        <v>191</v>
      </c>
      <c r="AL58" s="950"/>
      <c r="AM58" s="950"/>
      <c r="AN58" s="950"/>
      <c r="AO58" s="951"/>
    </row>
    <row r="59" spans="1:41" ht="12.75">
      <c r="A59" s="947" t="s">
        <v>175</v>
      </c>
      <c r="B59" s="947"/>
      <c r="C59" s="947"/>
      <c r="D59" s="947"/>
      <c r="E59" s="947"/>
      <c r="F59" s="947"/>
      <c r="G59" s="947"/>
      <c r="H59" s="947"/>
      <c r="I59" s="947"/>
      <c r="J59" s="947"/>
      <c r="K59" s="947"/>
      <c r="L59" s="947"/>
      <c r="M59" s="947"/>
      <c r="N59" s="947"/>
      <c r="O59" s="947"/>
      <c r="P59" s="947"/>
      <c r="Q59" s="947"/>
      <c r="R59" s="794"/>
      <c r="S59" s="794"/>
      <c r="T59" s="794"/>
      <c r="U59" s="957" t="s">
        <v>180</v>
      </c>
      <c r="V59" s="958"/>
      <c r="W59" s="958"/>
      <c r="X59" s="958"/>
      <c r="Y59" s="958"/>
      <c r="Z59" s="958"/>
      <c r="AA59" s="958"/>
      <c r="AB59" s="958"/>
      <c r="AC59" s="958"/>
      <c r="AD59" s="958"/>
      <c r="AE59" s="958"/>
      <c r="AF59" s="958"/>
      <c r="AG59" s="958"/>
      <c r="AH59" s="958"/>
      <c r="AI59" s="958"/>
      <c r="AJ59" s="959"/>
      <c r="AK59" s="949"/>
      <c r="AL59" s="952"/>
      <c r="AM59" s="952"/>
      <c r="AN59" s="952"/>
      <c r="AO59" s="953"/>
    </row>
    <row r="62" spans="1:41" ht="12.75">
      <c r="A62" s="510" t="s">
        <v>172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</row>
    <row r="63" spans="1:41" ht="12.75">
      <c r="A63" s="510" t="s">
        <v>319</v>
      </c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/>
      <c r="AN63" s="510"/>
      <c r="AO63" s="510"/>
    </row>
    <row r="65" spans="1:41" ht="12.75">
      <c r="A65" s="939" t="s">
        <v>190</v>
      </c>
      <c r="B65" s="940"/>
      <c r="C65" s="941"/>
      <c r="D65" s="872" t="s">
        <v>189</v>
      </c>
      <c r="E65" s="872"/>
      <c r="F65" s="872"/>
      <c r="G65" s="872"/>
      <c r="H65" s="872"/>
      <c r="I65" s="872"/>
      <c r="J65" s="872"/>
      <c r="K65" s="872"/>
      <c r="L65" s="872"/>
      <c r="M65" s="872"/>
      <c r="N65" s="873"/>
      <c r="O65" s="869" t="s">
        <v>753</v>
      </c>
      <c r="P65" s="869"/>
      <c r="Q65" s="869"/>
      <c r="R65" s="869"/>
      <c r="S65" s="869"/>
      <c r="T65" s="869"/>
      <c r="U65" s="869"/>
      <c r="V65" s="869"/>
      <c r="W65" s="869"/>
      <c r="X65" s="869"/>
      <c r="Y65" s="869"/>
      <c r="Z65" s="869"/>
      <c r="AA65" s="869"/>
      <c r="AB65" s="869"/>
      <c r="AC65" s="869"/>
      <c r="AD65" s="869"/>
      <c r="AE65" s="869"/>
      <c r="AF65" s="869"/>
      <c r="AG65" s="869"/>
      <c r="AH65" s="869"/>
      <c r="AI65" s="869"/>
      <c r="AJ65" s="869"/>
      <c r="AK65" s="869"/>
      <c r="AL65" s="869"/>
      <c r="AM65" s="869"/>
      <c r="AN65" s="869"/>
      <c r="AO65" s="870"/>
    </row>
    <row r="66" spans="1:41" ht="12.75">
      <c r="A66" s="942"/>
      <c r="B66" s="943"/>
      <c r="C66" s="944"/>
      <c r="D66" s="878"/>
      <c r="E66" s="878"/>
      <c r="F66" s="878"/>
      <c r="G66" s="878"/>
      <c r="H66" s="878"/>
      <c r="I66" s="878"/>
      <c r="J66" s="878"/>
      <c r="K66" s="878"/>
      <c r="L66" s="878"/>
      <c r="M66" s="878"/>
      <c r="N66" s="879"/>
      <c r="O66" s="868" t="s">
        <v>186</v>
      </c>
      <c r="P66" s="869"/>
      <c r="Q66" s="869"/>
      <c r="R66" s="869"/>
      <c r="S66" s="869"/>
      <c r="T66" s="869"/>
      <c r="U66" s="869"/>
      <c r="V66" s="869"/>
      <c r="W66" s="870"/>
      <c r="X66" s="933" t="s">
        <v>187</v>
      </c>
      <c r="Y66" s="933"/>
      <c r="Z66" s="933"/>
      <c r="AA66" s="933"/>
      <c r="AB66" s="933"/>
      <c r="AC66" s="933"/>
      <c r="AD66" s="933"/>
      <c r="AE66" s="933"/>
      <c r="AF66" s="933"/>
      <c r="AG66" s="933" t="s">
        <v>188</v>
      </c>
      <c r="AH66" s="933"/>
      <c r="AI66" s="933"/>
      <c r="AJ66" s="933"/>
      <c r="AK66" s="933"/>
      <c r="AL66" s="933"/>
      <c r="AM66" s="933"/>
      <c r="AN66" s="933"/>
      <c r="AO66" s="934"/>
    </row>
    <row r="67" spans="1:41" ht="12.75">
      <c r="A67" s="911"/>
      <c r="B67" s="912"/>
      <c r="C67" s="913"/>
      <c r="D67" s="920" t="s">
        <v>345</v>
      </c>
      <c r="E67" s="921"/>
      <c r="F67" s="921"/>
      <c r="G67" s="921"/>
      <c r="H67" s="921"/>
      <c r="I67" s="921"/>
      <c r="J67" s="921"/>
      <c r="K67" s="921"/>
      <c r="L67" s="921"/>
      <c r="M67" s="435"/>
      <c r="N67" s="436"/>
      <c r="O67" s="935" t="s">
        <v>109</v>
      </c>
      <c r="P67" s="936"/>
      <c r="Q67" s="936"/>
      <c r="R67" s="936" t="s">
        <v>15</v>
      </c>
      <c r="S67" s="936"/>
      <c r="T67" s="936"/>
      <c r="U67" s="936"/>
      <c r="V67" s="936"/>
      <c r="W67" s="938"/>
      <c r="X67" s="936" t="s">
        <v>109</v>
      </c>
      <c r="Y67" s="936"/>
      <c r="Z67" s="936"/>
      <c r="AA67" s="936" t="s">
        <v>15</v>
      </c>
      <c r="AB67" s="936"/>
      <c r="AC67" s="936"/>
      <c r="AD67" s="936"/>
      <c r="AE67" s="936"/>
      <c r="AF67" s="938"/>
      <c r="AG67" s="936" t="s">
        <v>109</v>
      </c>
      <c r="AH67" s="936"/>
      <c r="AI67" s="936"/>
      <c r="AJ67" s="936" t="s">
        <v>15</v>
      </c>
      <c r="AK67" s="936"/>
      <c r="AL67" s="936"/>
      <c r="AM67" s="936"/>
      <c r="AN67" s="936"/>
      <c r="AO67" s="938"/>
    </row>
    <row r="68" spans="1:41" ht="12.75">
      <c r="A68" s="914"/>
      <c r="B68" s="915"/>
      <c r="C68" s="916"/>
      <c r="D68" s="922"/>
      <c r="E68" s="923"/>
      <c r="F68" s="923"/>
      <c r="G68" s="923"/>
      <c r="H68" s="923"/>
      <c r="I68" s="923"/>
      <c r="J68" s="923"/>
      <c r="K68" s="923"/>
      <c r="L68" s="923"/>
      <c r="M68" s="929" t="s">
        <v>15</v>
      </c>
      <c r="N68" s="930"/>
      <c r="O68" s="901"/>
      <c r="P68" s="899"/>
      <c r="Q68" s="899"/>
      <c r="R68" s="899"/>
      <c r="S68" s="899"/>
      <c r="T68" s="899"/>
      <c r="U68" s="927"/>
      <c r="V68" s="927"/>
      <c r="W68" s="928"/>
      <c r="X68" s="901"/>
      <c r="Y68" s="899"/>
      <c r="Z68" s="899"/>
      <c r="AA68" s="899"/>
      <c r="AB68" s="899"/>
      <c r="AC68" s="899"/>
      <c r="AD68" s="927"/>
      <c r="AE68" s="927"/>
      <c r="AF68" s="928"/>
      <c r="AG68" s="901"/>
      <c r="AH68" s="899"/>
      <c r="AI68" s="899"/>
      <c r="AJ68" s="899"/>
      <c r="AK68" s="899"/>
      <c r="AL68" s="899"/>
      <c r="AM68" s="927"/>
      <c r="AN68" s="927"/>
      <c r="AO68" s="928"/>
    </row>
    <row r="69" spans="1:41" ht="12.75">
      <c r="A69" s="917"/>
      <c r="B69" s="918"/>
      <c r="C69" s="919"/>
      <c r="D69" s="924"/>
      <c r="E69" s="925"/>
      <c r="F69" s="925"/>
      <c r="G69" s="925"/>
      <c r="H69" s="925"/>
      <c r="I69" s="925"/>
      <c r="J69" s="925"/>
      <c r="K69" s="925"/>
      <c r="L69" s="925"/>
      <c r="M69" s="902" t="s">
        <v>20</v>
      </c>
      <c r="N69" s="903"/>
      <c r="O69" s="910" t="str">
        <f>_xlfn.IFERROR(O68/(O68+R68),"-")</f>
        <v>-</v>
      </c>
      <c r="P69" s="907"/>
      <c r="Q69" s="907"/>
      <c r="R69" s="907" t="str">
        <f>_xlfn.IFERROR(R68/(R68+O68),"-")</f>
        <v>-</v>
      </c>
      <c r="S69" s="907"/>
      <c r="T69" s="907"/>
      <c r="U69" s="777"/>
      <c r="V69" s="777"/>
      <c r="W69" s="937"/>
      <c r="X69" s="910" t="str">
        <f>_xlfn.IFERROR(X68/(X68+AA68),"-")</f>
        <v>-</v>
      </c>
      <c r="Y69" s="907"/>
      <c r="Z69" s="907"/>
      <c r="AA69" s="907" t="str">
        <f>_xlfn.IFERROR(AA68/(AA68+X68),"-")</f>
        <v>-</v>
      </c>
      <c r="AB69" s="907"/>
      <c r="AC69" s="907"/>
      <c r="AD69" s="777"/>
      <c r="AE69" s="777"/>
      <c r="AF69" s="937"/>
      <c r="AG69" s="910" t="str">
        <f>_xlfn.IFERROR(AG68/(AG68+AJ68),"-")</f>
        <v>-</v>
      </c>
      <c r="AH69" s="907"/>
      <c r="AI69" s="907"/>
      <c r="AJ69" s="907" t="str">
        <f>_xlfn.IFERROR(AJ68/(AJ68+AG68),"-")</f>
        <v>-</v>
      </c>
      <c r="AK69" s="907"/>
      <c r="AL69" s="907"/>
      <c r="AM69" s="777"/>
      <c r="AN69" s="777"/>
      <c r="AO69" s="937"/>
    </row>
    <row r="70" spans="1:41" ht="12.75">
      <c r="A70" s="911"/>
      <c r="B70" s="912"/>
      <c r="C70" s="913"/>
      <c r="D70" s="920" t="s">
        <v>182</v>
      </c>
      <c r="E70" s="921"/>
      <c r="F70" s="921"/>
      <c r="G70" s="921"/>
      <c r="H70" s="921"/>
      <c r="I70" s="921"/>
      <c r="J70" s="921"/>
      <c r="K70" s="921"/>
      <c r="L70" s="921"/>
      <c r="M70" s="435"/>
      <c r="N70" s="436"/>
      <c r="O70" s="935" t="s">
        <v>109</v>
      </c>
      <c r="P70" s="936"/>
      <c r="Q70" s="936"/>
      <c r="R70" s="936" t="s">
        <v>15</v>
      </c>
      <c r="S70" s="936"/>
      <c r="T70" s="936"/>
      <c r="U70" s="936"/>
      <c r="V70" s="936"/>
      <c r="W70" s="938"/>
      <c r="X70" s="936" t="s">
        <v>109</v>
      </c>
      <c r="Y70" s="936"/>
      <c r="Z70" s="936"/>
      <c r="AA70" s="936" t="s">
        <v>15</v>
      </c>
      <c r="AB70" s="936"/>
      <c r="AC70" s="936"/>
      <c r="AD70" s="936"/>
      <c r="AE70" s="936"/>
      <c r="AF70" s="938"/>
      <c r="AG70" s="936" t="s">
        <v>109</v>
      </c>
      <c r="AH70" s="936"/>
      <c r="AI70" s="936"/>
      <c r="AJ70" s="936" t="s">
        <v>15</v>
      </c>
      <c r="AK70" s="936"/>
      <c r="AL70" s="936"/>
      <c r="AM70" s="936"/>
      <c r="AN70" s="936"/>
      <c r="AO70" s="938"/>
    </row>
    <row r="71" spans="1:41" ht="12.75">
      <c r="A71" s="914"/>
      <c r="B71" s="915"/>
      <c r="C71" s="916"/>
      <c r="D71" s="922"/>
      <c r="E71" s="923"/>
      <c r="F71" s="923"/>
      <c r="G71" s="923"/>
      <c r="H71" s="923"/>
      <c r="I71" s="923"/>
      <c r="J71" s="923"/>
      <c r="K71" s="923"/>
      <c r="L71" s="923"/>
      <c r="M71" s="929" t="s">
        <v>15</v>
      </c>
      <c r="N71" s="930"/>
      <c r="O71" s="901"/>
      <c r="P71" s="899"/>
      <c r="Q71" s="899"/>
      <c r="R71" s="899"/>
      <c r="S71" s="899"/>
      <c r="T71" s="899"/>
      <c r="U71" s="927"/>
      <c r="V71" s="927"/>
      <c r="W71" s="928"/>
      <c r="X71" s="901"/>
      <c r="Y71" s="899"/>
      <c r="Z71" s="899"/>
      <c r="AA71" s="899"/>
      <c r="AB71" s="899"/>
      <c r="AC71" s="899"/>
      <c r="AD71" s="927"/>
      <c r="AE71" s="927"/>
      <c r="AF71" s="928"/>
      <c r="AG71" s="901"/>
      <c r="AH71" s="899"/>
      <c r="AI71" s="899"/>
      <c r="AJ71" s="899"/>
      <c r="AK71" s="899"/>
      <c r="AL71" s="899"/>
      <c r="AM71" s="927"/>
      <c r="AN71" s="927"/>
      <c r="AO71" s="928"/>
    </row>
    <row r="72" spans="1:41" ht="12.75">
      <c r="A72" s="917"/>
      <c r="B72" s="918"/>
      <c r="C72" s="919"/>
      <c r="D72" s="924"/>
      <c r="E72" s="925"/>
      <c r="F72" s="925"/>
      <c r="G72" s="925"/>
      <c r="H72" s="925"/>
      <c r="I72" s="925"/>
      <c r="J72" s="925"/>
      <c r="K72" s="925"/>
      <c r="L72" s="925"/>
      <c r="M72" s="902" t="s">
        <v>20</v>
      </c>
      <c r="N72" s="903"/>
      <c r="O72" s="910" t="str">
        <f>_xlfn.IFERROR(O71/(O71+R71),"-")</f>
        <v>-</v>
      </c>
      <c r="P72" s="907"/>
      <c r="Q72" s="907"/>
      <c r="R72" s="907" t="str">
        <f>_xlfn.IFERROR(R71/(R71+O71),"-")</f>
        <v>-</v>
      </c>
      <c r="S72" s="907"/>
      <c r="T72" s="907"/>
      <c r="U72" s="777"/>
      <c r="V72" s="777"/>
      <c r="W72" s="937"/>
      <c r="X72" s="910" t="str">
        <f>_xlfn.IFERROR(X71/(X71+AA71),"-")</f>
        <v>-</v>
      </c>
      <c r="Y72" s="907"/>
      <c r="Z72" s="907"/>
      <c r="AA72" s="907" t="str">
        <f>_xlfn.IFERROR(AA71/(AA71+X71),"-")</f>
        <v>-</v>
      </c>
      <c r="AB72" s="907"/>
      <c r="AC72" s="907"/>
      <c r="AD72" s="777"/>
      <c r="AE72" s="777"/>
      <c r="AF72" s="937"/>
      <c r="AG72" s="910" t="str">
        <f>_xlfn.IFERROR(AG71/(AG71+AJ71),"-")</f>
        <v>-</v>
      </c>
      <c r="AH72" s="907"/>
      <c r="AI72" s="907"/>
      <c r="AJ72" s="907" t="str">
        <f>_xlfn.IFERROR(AJ71/(AJ71+AG71),"-")</f>
        <v>-</v>
      </c>
      <c r="AK72" s="907"/>
      <c r="AL72" s="907"/>
      <c r="AM72" s="777"/>
      <c r="AN72" s="777"/>
      <c r="AO72" s="937"/>
    </row>
    <row r="73" spans="1:41" ht="12.75">
      <c r="A73" s="911"/>
      <c r="B73" s="912"/>
      <c r="C73" s="913"/>
      <c r="D73" s="920" t="s">
        <v>612</v>
      </c>
      <c r="E73" s="921"/>
      <c r="F73" s="921"/>
      <c r="G73" s="921"/>
      <c r="H73" s="921"/>
      <c r="I73" s="921"/>
      <c r="J73" s="921"/>
      <c r="K73" s="921"/>
      <c r="L73" s="921"/>
      <c r="M73" s="435"/>
      <c r="N73" s="436"/>
      <c r="O73" s="926" t="s">
        <v>109</v>
      </c>
      <c r="P73" s="927"/>
      <c r="Q73" s="927"/>
      <c r="R73" s="927" t="s">
        <v>15</v>
      </c>
      <c r="S73" s="927"/>
      <c r="T73" s="927"/>
      <c r="U73" s="927"/>
      <c r="V73" s="927"/>
      <c r="W73" s="928"/>
      <c r="X73" s="927" t="s">
        <v>109</v>
      </c>
      <c r="Y73" s="927"/>
      <c r="Z73" s="927"/>
      <c r="AA73" s="927" t="s">
        <v>15</v>
      </c>
      <c r="AB73" s="927"/>
      <c r="AC73" s="927"/>
      <c r="AD73" s="927"/>
      <c r="AE73" s="927"/>
      <c r="AF73" s="928"/>
      <c r="AG73" s="927" t="s">
        <v>109</v>
      </c>
      <c r="AH73" s="927"/>
      <c r="AI73" s="927"/>
      <c r="AJ73" s="927" t="s">
        <v>15</v>
      </c>
      <c r="AK73" s="927"/>
      <c r="AL73" s="927"/>
      <c r="AM73" s="927"/>
      <c r="AN73" s="927"/>
      <c r="AO73" s="928"/>
    </row>
    <row r="74" spans="1:41" ht="12.75">
      <c r="A74" s="914"/>
      <c r="B74" s="915"/>
      <c r="C74" s="916"/>
      <c r="D74" s="922"/>
      <c r="E74" s="923"/>
      <c r="F74" s="923"/>
      <c r="G74" s="923"/>
      <c r="H74" s="923"/>
      <c r="I74" s="923"/>
      <c r="J74" s="923"/>
      <c r="K74" s="923"/>
      <c r="L74" s="923"/>
      <c r="M74" s="929" t="s">
        <v>15</v>
      </c>
      <c r="N74" s="930"/>
      <c r="O74" s="901"/>
      <c r="P74" s="899"/>
      <c r="Q74" s="899"/>
      <c r="R74" s="899"/>
      <c r="S74" s="899"/>
      <c r="T74" s="899"/>
      <c r="U74" s="931"/>
      <c r="V74" s="931"/>
      <c r="W74" s="932"/>
      <c r="X74" s="901"/>
      <c r="Y74" s="899"/>
      <c r="Z74" s="899"/>
      <c r="AA74" s="899"/>
      <c r="AB74" s="899"/>
      <c r="AC74" s="899"/>
      <c r="AD74" s="931"/>
      <c r="AE74" s="931"/>
      <c r="AF74" s="932"/>
      <c r="AG74" s="901"/>
      <c r="AH74" s="899"/>
      <c r="AI74" s="899"/>
      <c r="AJ74" s="899"/>
      <c r="AK74" s="899"/>
      <c r="AL74" s="899"/>
      <c r="AM74" s="931"/>
      <c r="AN74" s="931"/>
      <c r="AO74" s="932"/>
    </row>
    <row r="75" spans="1:41" ht="12.75">
      <c r="A75" s="917"/>
      <c r="B75" s="918"/>
      <c r="C75" s="919"/>
      <c r="D75" s="924"/>
      <c r="E75" s="925"/>
      <c r="F75" s="925"/>
      <c r="G75" s="925"/>
      <c r="H75" s="925"/>
      <c r="I75" s="925"/>
      <c r="J75" s="925"/>
      <c r="K75" s="925"/>
      <c r="L75" s="925"/>
      <c r="M75" s="902" t="s">
        <v>20</v>
      </c>
      <c r="N75" s="903"/>
      <c r="O75" s="910" t="str">
        <f>_xlfn.IFERROR(O74/(O74+R74),"-")</f>
        <v>-</v>
      </c>
      <c r="P75" s="907"/>
      <c r="Q75" s="907"/>
      <c r="R75" s="907" t="str">
        <f>_xlfn.IFERROR(R74/(R74+O74),"-")</f>
        <v>-</v>
      </c>
      <c r="S75" s="907"/>
      <c r="T75" s="907"/>
      <c r="U75" s="908"/>
      <c r="V75" s="908"/>
      <c r="W75" s="909"/>
      <c r="X75" s="910" t="str">
        <f>_xlfn.IFERROR(X74/(X74+AA74),"-")</f>
        <v>-</v>
      </c>
      <c r="Y75" s="907"/>
      <c r="Z75" s="907"/>
      <c r="AA75" s="907" t="str">
        <f>_xlfn.IFERROR(AA74/(AA74+X74),"-")</f>
        <v>-</v>
      </c>
      <c r="AB75" s="907"/>
      <c r="AC75" s="907"/>
      <c r="AD75" s="908"/>
      <c r="AE75" s="908"/>
      <c r="AF75" s="909"/>
      <c r="AG75" s="910" t="str">
        <f>_xlfn.IFERROR(AG74/(AG74+AJ74),"-")</f>
        <v>-</v>
      </c>
      <c r="AH75" s="907"/>
      <c r="AI75" s="907"/>
      <c r="AJ75" s="907" t="str">
        <f>_xlfn.IFERROR(AJ74/(AJ74+AG74),"-")</f>
        <v>-</v>
      </c>
      <c r="AK75" s="907"/>
      <c r="AL75" s="907"/>
      <c r="AM75" s="908"/>
      <c r="AN75" s="908"/>
      <c r="AO75" s="909"/>
    </row>
    <row r="76" spans="1:41" ht="12.75">
      <c r="A76" s="911"/>
      <c r="B76" s="912"/>
      <c r="C76" s="913"/>
      <c r="D76" s="920" t="s">
        <v>614</v>
      </c>
      <c r="E76" s="921"/>
      <c r="F76" s="921"/>
      <c r="G76" s="921"/>
      <c r="H76" s="921"/>
      <c r="I76" s="921"/>
      <c r="J76" s="921"/>
      <c r="K76" s="921"/>
      <c r="L76" s="921"/>
      <c r="M76" s="435"/>
      <c r="N76" s="436"/>
      <c r="O76" s="926" t="s">
        <v>183</v>
      </c>
      <c r="P76" s="927"/>
      <c r="Q76" s="927"/>
      <c r="R76" s="927" t="s">
        <v>184</v>
      </c>
      <c r="S76" s="927"/>
      <c r="T76" s="927"/>
      <c r="U76" s="927" t="s">
        <v>185</v>
      </c>
      <c r="V76" s="927"/>
      <c r="W76" s="928"/>
      <c r="X76" s="926" t="s">
        <v>183</v>
      </c>
      <c r="Y76" s="927"/>
      <c r="Z76" s="927"/>
      <c r="AA76" s="927" t="s">
        <v>184</v>
      </c>
      <c r="AB76" s="927"/>
      <c r="AC76" s="927"/>
      <c r="AD76" s="927" t="s">
        <v>185</v>
      </c>
      <c r="AE76" s="927"/>
      <c r="AF76" s="928"/>
      <c r="AG76" s="926" t="s">
        <v>183</v>
      </c>
      <c r="AH76" s="927"/>
      <c r="AI76" s="927"/>
      <c r="AJ76" s="927" t="s">
        <v>184</v>
      </c>
      <c r="AK76" s="927"/>
      <c r="AL76" s="927"/>
      <c r="AM76" s="927" t="s">
        <v>185</v>
      </c>
      <c r="AN76" s="927"/>
      <c r="AO76" s="928"/>
    </row>
    <row r="77" spans="1:41" ht="12.75">
      <c r="A77" s="914"/>
      <c r="B77" s="915"/>
      <c r="C77" s="916"/>
      <c r="D77" s="922"/>
      <c r="E77" s="923"/>
      <c r="F77" s="923"/>
      <c r="G77" s="923"/>
      <c r="H77" s="923"/>
      <c r="I77" s="923"/>
      <c r="J77" s="923"/>
      <c r="K77" s="923"/>
      <c r="L77" s="923"/>
      <c r="M77" s="929" t="s">
        <v>15</v>
      </c>
      <c r="N77" s="930"/>
      <c r="O77" s="901"/>
      <c r="P77" s="899"/>
      <c r="Q77" s="899"/>
      <c r="R77" s="899"/>
      <c r="S77" s="899"/>
      <c r="T77" s="899"/>
      <c r="U77" s="899"/>
      <c r="V77" s="899"/>
      <c r="W77" s="900"/>
      <c r="X77" s="901"/>
      <c r="Y77" s="899"/>
      <c r="Z77" s="899"/>
      <c r="AA77" s="899"/>
      <c r="AB77" s="899"/>
      <c r="AC77" s="899"/>
      <c r="AD77" s="899"/>
      <c r="AE77" s="899"/>
      <c r="AF77" s="900"/>
      <c r="AG77" s="901"/>
      <c r="AH77" s="899"/>
      <c r="AI77" s="899"/>
      <c r="AJ77" s="899"/>
      <c r="AK77" s="899"/>
      <c r="AL77" s="899"/>
      <c r="AM77" s="899"/>
      <c r="AN77" s="899"/>
      <c r="AO77" s="900"/>
    </row>
    <row r="78" spans="1:41" ht="12.75">
      <c r="A78" s="917"/>
      <c r="B78" s="918"/>
      <c r="C78" s="919"/>
      <c r="D78" s="924"/>
      <c r="E78" s="925"/>
      <c r="F78" s="925"/>
      <c r="G78" s="925"/>
      <c r="H78" s="925"/>
      <c r="I78" s="925"/>
      <c r="J78" s="925"/>
      <c r="K78" s="925"/>
      <c r="L78" s="925"/>
      <c r="M78" s="902" t="s">
        <v>20</v>
      </c>
      <c r="N78" s="903"/>
      <c r="O78" s="904" t="str">
        <f>_xlfn.IFERROR(O77/SUM(O77:W77),"-")</f>
        <v>-</v>
      </c>
      <c r="P78" s="905"/>
      <c r="Q78" s="905"/>
      <c r="R78" s="905" t="str">
        <f>_xlfn.IFERROR(R77/SUM(O77:W77),"-")</f>
        <v>-</v>
      </c>
      <c r="S78" s="905"/>
      <c r="T78" s="905"/>
      <c r="U78" s="905" t="str">
        <f>_xlfn.IFERROR(U77/SUM(O77:W77),"-")</f>
        <v>-</v>
      </c>
      <c r="V78" s="905"/>
      <c r="W78" s="906"/>
      <c r="X78" s="904" t="str">
        <f>_xlfn.IFERROR(X77/SUM(X77:AF77),"-")</f>
        <v>-</v>
      </c>
      <c r="Y78" s="905"/>
      <c r="Z78" s="905"/>
      <c r="AA78" s="905" t="str">
        <f>_xlfn.IFERROR(AA77/SUM(X77:AF77),"-")</f>
        <v>-</v>
      </c>
      <c r="AB78" s="905"/>
      <c r="AC78" s="905"/>
      <c r="AD78" s="905" t="str">
        <f>_xlfn.IFERROR(AD77/SUM(X77:AF77),"-")</f>
        <v>-</v>
      </c>
      <c r="AE78" s="905"/>
      <c r="AF78" s="906"/>
      <c r="AG78" s="904" t="str">
        <f>_xlfn.IFERROR(AG77/SUM(AG77:AO77),"-")</f>
        <v>-</v>
      </c>
      <c r="AH78" s="905"/>
      <c r="AI78" s="905"/>
      <c r="AJ78" s="905" t="str">
        <f>_xlfn.IFERROR(AJ77/SUM(AG77:AO77),"-")</f>
        <v>-</v>
      </c>
      <c r="AK78" s="905"/>
      <c r="AL78" s="905"/>
      <c r="AM78" s="905" t="str">
        <f>_xlfn.IFERROR(AM77/SUM(AG77:AO77),"-")</f>
        <v>-</v>
      </c>
      <c r="AN78" s="905"/>
      <c r="AO78" s="906"/>
    </row>
  </sheetData>
  <sheetProtection password="BB8A" sheet="1" objects="1" scenarios="1"/>
  <mergeCells count="259">
    <mergeCell ref="N25:Q25"/>
    <mergeCell ref="R25:U25"/>
    <mergeCell ref="V25:Y25"/>
    <mergeCell ref="Z23:AC23"/>
    <mergeCell ref="AD23:AG23"/>
    <mergeCell ref="A14:AO14"/>
    <mergeCell ref="A28:AO28"/>
    <mergeCell ref="Z25:AC25"/>
    <mergeCell ref="AD25:AG25"/>
    <mergeCell ref="AH25:AO25"/>
    <mergeCell ref="N19:Q19"/>
    <mergeCell ref="R19:U19"/>
    <mergeCell ref="N18:U18"/>
    <mergeCell ref="V18:Y18"/>
    <mergeCell ref="V19:Y19"/>
    <mergeCell ref="Z19:AC19"/>
    <mergeCell ref="AD19:AG19"/>
    <mergeCell ref="AH19:AO19"/>
    <mergeCell ref="Z18:AO18"/>
    <mergeCell ref="A25:J25"/>
    <mergeCell ref="K25:M25"/>
    <mergeCell ref="AD21:AG21"/>
    <mergeCell ref="AH21:AO21"/>
    <mergeCell ref="R22:U22"/>
    <mergeCell ref="AD22:AG22"/>
    <mergeCell ref="AH22:AO22"/>
    <mergeCell ref="AH23:AO23"/>
    <mergeCell ref="A24:J24"/>
    <mergeCell ref="K24:M24"/>
    <mergeCell ref="N24:Q24"/>
    <mergeCell ref="R24:U24"/>
    <mergeCell ref="V24:Y24"/>
    <mergeCell ref="Z24:AC24"/>
    <mergeCell ref="AD24:AG24"/>
    <mergeCell ref="AH24:AO24"/>
    <mergeCell ref="A23:J23"/>
    <mergeCell ref="K23:M23"/>
    <mergeCell ref="N23:Q23"/>
    <mergeCell ref="R23:U23"/>
    <mergeCell ref="V23:Y23"/>
    <mergeCell ref="R7:AA7"/>
    <mergeCell ref="V20:Y20"/>
    <mergeCell ref="R20:U20"/>
    <mergeCell ref="N20:Q20"/>
    <mergeCell ref="A20:J20"/>
    <mergeCell ref="K20:M20"/>
    <mergeCell ref="A21:J21"/>
    <mergeCell ref="A22:J22"/>
    <mergeCell ref="K21:M21"/>
    <mergeCell ref="K22:M22"/>
    <mergeCell ref="N21:Q21"/>
    <mergeCell ref="N22:Q22"/>
    <mergeCell ref="R21:U21"/>
    <mergeCell ref="V21:Y21"/>
    <mergeCell ref="Z21:AC21"/>
    <mergeCell ref="V22:Y22"/>
    <mergeCell ref="Z22:AC22"/>
    <mergeCell ref="E33:AA34"/>
    <mergeCell ref="AB33:AJ33"/>
    <mergeCell ref="AB34:AD34"/>
    <mergeCell ref="AE34:AG34"/>
    <mergeCell ref="AH34:AJ34"/>
    <mergeCell ref="A2:AO2"/>
    <mergeCell ref="A3:AO3"/>
    <mergeCell ref="A5:E5"/>
    <mergeCell ref="F5:Q5"/>
    <mergeCell ref="AG5:AK5"/>
    <mergeCell ref="AL5:AO5"/>
    <mergeCell ref="AD20:AG20"/>
    <mergeCell ref="AH20:AO20"/>
    <mergeCell ref="Z20:AC20"/>
    <mergeCell ref="AJ7:AO7"/>
    <mergeCell ref="A9:D9"/>
    <mergeCell ref="E9:AA9"/>
    <mergeCell ref="AL9:AN9"/>
    <mergeCell ref="G11:J11"/>
    <mergeCell ref="L11:U11"/>
    <mergeCell ref="V11:AA11"/>
    <mergeCell ref="A7:C7"/>
    <mergeCell ref="D7:L7"/>
    <mergeCell ref="N7:Q7"/>
    <mergeCell ref="W37:AA37"/>
    <mergeCell ref="AB37:AD37"/>
    <mergeCell ref="AE37:AG37"/>
    <mergeCell ref="AH37:AJ37"/>
    <mergeCell ref="W38:AA38"/>
    <mergeCell ref="AB38:AD38"/>
    <mergeCell ref="AE38:AG38"/>
    <mergeCell ref="AH38:AJ38"/>
    <mergeCell ref="W35:AA35"/>
    <mergeCell ref="AB35:AD35"/>
    <mergeCell ref="AE35:AG35"/>
    <mergeCell ref="AH35:AJ35"/>
    <mergeCell ref="W36:AA36"/>
    <mergeCell ref="AB36:AD36"/>
    <mergeCell ref="AE36:AG36"/>
    <mergeCell ref="AH36:AJ36"/>
    <mergeCell ref="A51:AO51"/>
    <mergeCell ref="A52:AO52"/>
    <mergeCell ref="R55:T55"/>
    <mergeCell ref="R56:T56"/>
    <mergeCell ref="R57:T57"/>
    <mergeCell ref="A55:Q55"/>
    <mergeCell ref="A56:Q56"/>
    <mergeCell ref="A57:Q57"/>
    <mergeCell ref="W39:AA39"/>
    <mergeCell ref="AB39:AD39"/>
    <mergeCell ref="AE39:AG39"/>
    <mergeCell ref="AH39:AJ39"/>
    <mergeCell ref="W40:AA40"/>
    <mergeCell ref="AB40:AD40"/>
    <mergeCell ref="AE40:AG40"/>
    <mergeCell ref="AH40:AJ40"/>
    <mergeCell ref="A58:Q58"/>
    <mergeCell ref="A59:Q59"/>
    <mergeCell ref="AL55:AO55"/>
    <mergeCell ref="AL56:AO56"/>
    <mergeCell ref="AL57:AO57"/>
    <mergeCell ref="AK58:AK59"/>
    <mergeCell ref="AL58:AO59"/>
    <mergeCell ref="R58:T58"/>
    <mergeCell ref="R59:T59"/>
    <mergeCell ref="U55:AJ55"/>
    <mergeCell ref="U56:AJ56"/>
    <mergeCell ref="U57:AJ57"/>
    <mergeCell ref="U58:AJ58"/>
    <mergeCell ref="U59:AJ59"/>
    <mergeCell ref="A62:AO62"/>
    <mergeCell ref="A63:AO63"/>
    <mergeCell ref="AM67:AO67"/>
    <mergeCell ref="AM68:AO68"/>
    <mergeCell ref="AJ67:AL67"/>
    <mergeCell ref="AJ68:AL68"/>
    <mergeCell ref="AG67:AI67"/>
    <mergeCell ref="AG68:AI68"/>
    <mergeCell ref="AD67:AF67"/>
    <mergeCell ref="AD68:AF68"/>
    <mergeCell ref="AA67:AC67"/>
    <mergeCell ref="AA68:AC68"/>
    <mergeCell ref="X67:Z67"/>
    <mergeCell ref="X68:Z68"/>
    <mergeCell ref="U67:W67"/>
    <mergeCell ref="U68:W68"/>
    <mergeCell ref="O65:AO65"/>
    <mergeCell ref="A65:C66"/>
    <mergeCell ref="D65:N66"/>
    <mergeCell ref="A67:C69"/>
    <mergeCell ref="D67:L69"/>
    <mergeCell ref="M68:N68"/>
    <mergeCell ref="M69:N69"/>
    <mergeCell ref="AJ69:AL69"/>
    <mergeCell ref="AJ72:AL72"/>
    <mergeCell ref="AM71:AO71"/>
    <mergeCell ref="AM72:AO72"/>
    <mergeCell ref="X71:Z71"/>
    <mergeCell ref="X72:Z72"/>
    <mergeCell ref="AA71:AC71"/>
    <mergeCell ref="AA72:AC72"/>
    <mergeCell ref="AD71:AF71"/>
    <mergeCell ref="AD72:AF72"/>
    <mergeCell ref="U72:W72"/>
    <mergeCell ref="R70:T70"/>
    <mergeCell ref="R71:T71"/>
    <mergeCell ref="R72:T72"/>
    <mergeCell ref="O67:Q67"/>
    <mergeCell ref="R67:T67"/>
    <mergeCell ref="AG71:AI71"/>
    <mergeCell ref="AG72:AI72"/>
    <mergeCell ref="AA69:AC69"/>
    <mergeCell ref="AD69:AF69"/>
    <mergeCell ref="AG69:AI69"/>
    <mergeCell ref="O66:W66"/>
    <mergeCell ref="X66:AF66"/>
    <mergeCell ref="AG66:AO66"/>
    <mergeCell ref="O68:Q68"/>
    <mergeCell ref="R68:T68"/>
    <mergeCell ref="O69:Q69"/>
    <mergeCell ref="R69:T69"/>
    <mergeCell ref="O70:Q70"/>
    <mergeCell ref="O71:Q71"/>
    <mergeCell ref="AM69:AO69"/>
    <mergeCell ref="X70:Z70"/>
    <mergeCell ref="AA70:AC70"/>
    <mergeCell ref="AD70:AF70"/>
    <mergeCell ref="AG70:AI70"/>
    <mergeCell ref="AJ70:AL70"/>
    <mergeCell ref="AM70:AO70"/>
    <mergeCell ref="X69:Z69"/>
    <mergeCell ref="U70:W70"/>
    <mergeCell ref="U71:W71"/>
    <mergeCell ref="U69:W69"/>
    <mergeCell ref="AJ71:AL71"/>
    <mergeCell ref="AJ73:AL73"/>
    <mergeCell ref="AM73:AO73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O73:Q73"/>
    <mergeCell ref="R73:T73"/>
    <mergeCell ref="U73:W73"/>
    <mergeCell ref="X73:Z73"/>
    <mergeCell ref="AA73:AC73"/>
    <mergeCell ref="AD73:AF73"/>
    <mergeCell ref="AG73:AI73"/>
    <mergeCell ref="A70:C72"/>
    <mergeCell ref="D70:L72"/>
    <mergeCell ref="M71:N71"/>
    <mergeCell ref="M72:N72"/>
    <mergeCell ref="A73:C75"/>
    <mergeCell ref="D73:L75"/>
    <mergeCell ref="M74:N74"/>
    <mergeCell ref="M75:N75"/>
    <mergeCell ref="O75:Q75"/>
    <mergeCell ref="O72:Q72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76:C78"/>
    <mergeCell ref="D76:L78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AM76:AO76"/>
    <mergeCell ref="M77:N77"/>
    <mergeCell ref="O77:Q77"/>
    <mergeCell ref="R77:T77"/>
    <mergeCell ref="U77:W77"/>
    <mergeCell ref="X77:Z77"/>
    <mergeCell ref="AA77:AC77"/>
    <mergeCell ref="AD77:AF77"/>
    <mergeCell ref="AG77:AI77"/>
    <mergeCell ref="AJ77:AL77"/>
    <mergeCell ref="AM77:AO77"/>
    <mergeCell ref="M78:N78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AM78:AO78"/>
  </mergeCells>
  <dataValidations count="12">
    <dataValidation type="date" allowBlank="1" showInputMessage="1" showErrorMessage="1" sqref="X5:AA5">
      <formula1>42430</formula1>
      <formula2>43281</formula2>
    </dataValidation>
    <dataValidation type="date" allowBlank="1" showInputMessage="1" showErrorMessage="1" error="Date must be between 1/1/2010 and 30/6/2018" sqref="N20:Q25 Z20:AC25">
      <formula1>40179</formula1>
      <formula2>43281</formula2>
    </dataValidation>
    <dataValidation type="whole" allowBlank="1" showInputMessage="1" showErrorMessage="1" error="Whole numbers only.  No decimals.  No text." sqref="R20:Y25 AD20:AG25">
      <formula1>0</formula1>
      <formula2>10000</formula2>
    </dataValidation>
    <dataValidation type="decimal" allowBlank="1" showInputMessage="1" showErrorMessage="1" error="Whole number (no decimals) between 0% and 100% only." sqref="AB35:AJ40">
      <formula1>0</formula1>
      <formula2>1</formula2>
    </dataValidation>
    <dataValidation type="date" allowBlank="1" showInputMessage="1" showErrorMessage="1" error="Dates must be between 1/4/2014 and 30/6/2018" sqref="AB34:AJ34">
      <formula1>41730</formula1>
      <formula2>43281</formula2>
    </dataValidation>
    <dataValidation type="list" allowBlank="1" showInputMessage="1" showErrorMessage="1" sqref="R59:T59 R55:T55 R57:T57">
      <formula1>yn</formula1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list" allowBlank="1" showInputMessage="1" showErrorMessage="1" sqref="D7:L7">
      <formula1>SP</formula1>
    </dataValidation>
    <dataValidation type="list" allowBlank="1" showInputMessage="1" showErrorMessage="1" sqref="F5:Q5">
      <formula1>trim</formula1>
    </dataValidation>
    <dataValidation type="whole" allowBlank="1" showInputMessage="1" showErrorMessage="1" error="Only whole numbers accepted (number of responses)" sqref="O68:T68 X68:AC68 AG68:AL68 O71:T71 X71:AC71 AG71:AL71 O74:T74 X74:AC74 AG74:AL74 O77:AO77">
      <formula1>0</formula1>
      <formula2>500</formula2>
    </dataValidation>
    <dataValidation allowBlank="1" showInputMessage="1" showErrorMessage="1" error="Enter whole number between 0 and 100 (with NO % sign)." sqref="X75:AC76 AM68:AO76 O72:T73 O75:T76 AD68:AF76 AG69:AL70 U68:W76 AG72:AL73 X72:AC73 X69:AC70 O69:T70 AG75:AL76"/>
    <dataValidation type="date" allowBlank="1" showInputMessage="1" showErrorMessage="1" error="Date must be between 1/4/2014 and 30/6/2018" sqref="A67:C68 A73:C74 A70:C71 A76:C77">
      <formula1>41730</formula1>
      <formula2>43281</formula2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9"/>
  <sheetViews>
    <sheetView zoomScalePageLayoutView="0" workbookViewId="0" topLeftCell="A1">
      <selection activeCell="A2" sqref="A2:AO2"/>
    </sheetView>
  </sheetViews>
  <sheetFormatPr defaultColWidth="9.140625" defaultRowHeight="15"/>
  <cols>
    <col min="1" max="46" width="3.28125" style="308" customWidth="1"/>
    <col min="47" max="49" width="9.140625" style="308" customWidth="1"/>
    <col min="50" max="16384" width="9.140625" style="308" customWidth="1"/>
  </cols>
  <sheetData>
    <row r="1" spans="1:41" ht="12.75">
      <c r="A1" s="308">
        <v>1</v>
      </c>
      <c r="B1" s="308">
        <v>2</v>
      </c>
      <c r="C1" s="308">
        <v>3</v>
      </c>
      <c r="D1" s="308">
        <v>4</v>
      </c>
      <c r="E1" s="308">
        <v>5</v>
      </c>
      <c r="F1" s="308">
        <v>6</v>
      </c>
      <c r="G1" s="308">
        <v>7</v>
      </c>
      <c r="H1" s="308">
        <v>8</v>
      </c>
      <c r="I1" s="308">
        <v>9</v>
      </c>
      <c r="J1" s="308">
        <v>10</v>
      </c>
      <c r="K1" s="308">
        <v>11</v>
      </c>
      <c r="L1" s="308">
        <v>12</v>
      </c>
      <c r="M1" s="308">
        <v>13</v>
      </c>
      <c r="N1" s="308">
        <v>14</v>
      </c>
      <c r="O1" s="308">
        <v>15</v>
      </c>
      <c r="P1" s="308">
        <v>16</v>
      </c>
      <c r="Q1" s="308">
        <v>17</v>
      </c>
      <c r="R1" s="308">
        <v>18</v>
      </c>
      <c r="S1" s="308">
        <v>19</v>
      </c>
      <c r="T1" s="308">
        <v>20</v>
      </c>
      <c r="U1" s="308">
        <v>21</v>
      </c>
      <c r="V1" s="308">
        <v>22</v>
      </c>
      <c r="W1" s="308">
        <v>23</v>
      </c>
      <c r="X1" s="308">
        <v>24</v>
      </c>
      <c r="Y1" s="308">
        <v>25</v>
      </c>
      <c r="Z1" s="308">
        <v>26</v>
      </c>
      <c r="AA1" s="308">
        <v>27</v>
      </c>
      <c r="AB1" s="308">
        <v>28</v>
      </c>
      <c r="AC1" s="308">
        <v>29</v>
      </c>
      <c r="AD1" s="308">
        <v>30</v>
      </c>
      <c r="AE1" s="308">
        <v>31</v>
      </c>
      <c r="AF1" s="308">
        <v>32</v>
      </c>
      <c r="AG1" s="308">
        <v>33</v>
      </c>
      <c r="AH1" s="308">
        <v>34</v>
      </c>
      <c r="AI1" s="308">
        <v>35</v>
      </c>
      <c r="AJ1" s="308">
        <v>36</v>
      </c>
      <c r="AK1" s="308">
        <v>37</v>
      </c>
      <c r="AL1" s="308">
        <v>38</v>
      </c>
      <c r="AM1" s="308">
        <v>39</v>
      </c>
      <c r="AN1" s="308">
        <v>40</v>
      </c>
      <c r="AO1" s="308">
        <v>41</v>
      </c>
    </row>
    <row r="2" spans="1:41" ht="12.75">
      <c r="A2" s="510" t="s">
        <v>751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</row>
    <row r="3" spans="1:41" ht="12.75">
      <c r="A3" s="510" t="s">
        <v>784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</row>
    <row r="5" spans="1:41" ht="12.75">
      <c r="A5" s="895" t="s">
        <v>5</v>
      </c>
      <c r="B5" s="895"/>
      <c r="C5" s="895"/>
      <c r="D5" s="895"/>
      <c r="E5" s="895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S5" s="4"/>
      <c r="T5" s="4"/>
      <c r="U5" s="4"/>
      <c r="V5" s="4"/>
      <c r="W5" s="4"/>
      <c r="X5" s="3"/>
      <c r="Y5" s="3"/>
      <c r="Z5" s="3"/>
      <c r="AA5" s="3"/>
      <c r="AG5" s="898" t="s">
        <v>4</v>
      </c>
      <c r="AH5" s="898"/>
      <c r="AI5" s="898"/>
      <c r="AJ5" s="898"/>
      <c r="AK5" s="898"/>
      <c r="AL5" s="763"/>
      <c r="AM5" s="763"/>
      <c r="AN5" s="763"/>
      <c r="AO5" s="763"/>
    </row>
    <row r="7" spans="1:41" s="2" customFormat="1" ht="15" customHeight="1">
      <c r="A7" s="891" t="s">
        <v>6</v>
      </c>
      <c r="B7" s="891"/>
      <c r="C7" s="891"/>
      <c r="D7" s="774"/>
      <c r="E7" s="774"/>
      <c r="F7" s="774"/>
      <c r="G7" s="774"/>
      <c r="H7" s="774"/>
      <c r="I7" s="774"/>
      <c r="J7" s="774"/>
      <c r="K7" s="774"/>
      <c r="L7" s="774"/>
      <c r="N7" s="892" t="s">
        <v>7</v>
      </c>
      <c r="O7" s="892"/>
      <c r="P7" s="892"/>
      <c r="Q7" s="892"/>
      <c r="R7" s="893">
        <f>_xlfn.IFERROR(VLOOKUP(D7,ISPINFO,2),"")</f>
      </c>
      <c r="S7" s="893"/>
      <c r="T7" s="893"/>
      <c r="U7" s="893"/>
      <c r="V7" s="893"/>
      <c r="W7" s="893"/>
      <c r="X7" s="893"/>
      <c r="Y7" s="893"/>
      <c r="Z7" s="893"/>
      <c r="AA7" s="893"/>
      <c r="AI7" s="351" t="s">
        <v>17</v>
      </c>
      <c r="AJ7" s="894">
        <f>_xlfn.IFERROR(VLOOKUP(D7,ISPINFO,3),"")</f>
      </c>
      <c r="AK7" s="894"/>
      <c r="AL7" s="894"/>
      <c r="AM7" s="894"/>
      <c r="AN7" s="894"/>
      <c r="AO7" s="894"/>
    </row>
    <row r="9" spans="1:41" ht="12.75">
      <c r="A9" s="895" t="s">
        <v>8</v>
      </c>
      <c r="B9" s="895"/>
      <c r="C9" s="895"/>
      <c r="D9" s="895"/>
      <c r="E9" s="896">
        <f>_xlfn.IFERROR(VLOOKUP(D7,ISPINFO,4),"")</f>
      </c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K9" s="352" t="s">
        <v>10</v>
      </c>
      <c r="AL9" s="897">
        <f>_xlfn.IFERROR(VLOOKUP(D7,ISPINFO,5),"")</f>
      </c>
      <c r="AM9" s="897"/>
      <c r="AN9" s="897"/>
      <c r="AO9" s="308" t="s">
        <v>9</v>
      </c>
    </row>
    <row r="11" spans="1:41" ht="12.75">
      <c r="A11" s="299"/>
      <c r="B11" s="299"/>
      <c r="C11" s="299"/>
      <c r="D11" s="299"/>
      <c r="E11" s="299"/>
      <c r="F11" s="299"/>
      <c r="G11" s="296"/>
      <c r="H11" s="296"/>
      <c r="I11" s="296"/>
      <c r="J11" s="296"/>
      <c r="K11" s="300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298"/>
      <c r="W11" s="298"/>
      <c r="X11" s="298"/>
      <c r="Y11" s="298"/>
      <c r="Z11" s="298"/>
      <c r="AA11" s="298"/>
      <c r="AB11" s="300"/>
      <c r="AC11" s="300"/>
      <c r="AD11" s="300"/>
      <c r="AE11" s="300"/>
      <c r="AF11" s="300"/>
      <c r="AG11" s="300"/>
      <c r="AH11" s="300"/>
      <c r="AI11" s="300"/>
      <c r="AJ11" s="300"/>
      <c r="AK11" s="302"/>
      <c r="AL11" s="296"/>
      <c r="AM11" s="296"/>
      <c r="AN11" s="296"/>
      <c r="AO11" s="296"/>
    </row>
    <row r="12" ht="12.75">
      <c r="A12" s="1"/>
    </row>
    <row r="13" ht="12.75">
      <c r="A13" s="1"/>
    </row>
    <row r="14" spans="1:41" ht="12.75">
      <c r="A14" s="510" t="s">
        <v>742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</row>
    <row r="15" spans="1:41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</row>
    <row r="16" spans="1:41" ht="12.75">
      <c r="A16" s="1001" t="s">
        <v>308</v>
      </c>
      <c r="B16" s="1001"/>
      <c r="C16" s="1001"/>
      <c r="D16" s="1001"/>
      <c r="E16" s="1001"/>
      <c r="F16" s="1001"/>
      <c r="G16" s="1001"/>
      <c r="H16" s="1001"/>
      <c r="I16" s="1001"/>
      <c r="J16" s="1001" t="s">
        <v>309</v>
      </c>
      <c r="K16" s="1001"/>
      <c r="L16" s="1001"/>
      <c r="M16" s="1001"/>
      <c r="N16" s="1001"/>
      <c r="O16" s="1001"/>
      <c r="P16" s="1001"/>
      <c r="Q16" s="1001"/>
      <c r="R16" s="1001"/>
      <c r="S16" s="1001" t="s">
        <v>314</v>
      </c>
      <c r="T16" s="1001"/>
      <c r="U16" s="1001"/>
      <c r="V16" s="1001"/>
      <c r="W16" s="1001"/>
      <c r="X16" s="1001"/>
      <c r="Y16" s="1001"/>
      <c r="Z16" s="1001"/>
      <c r="AA16" s="1001"/>
      <c r="AB16" s="1001" t="s">
        <v>310</v>
      </c>
      <c r="AC16" s="1001"/>
      <c r="AD16" s="1001"/>
      <c r="AE16" s="1001"/>
      <c r="AF16" s="1001"/>
      <c r="AG16" s="1001" t="s">
        <v>110</v>
      </c>
      <c r="AH16" s="1001"/>
      <c r="AI16" s="1001"/>
      <c r="AJ16" s="1001"/>
      <c r="AK16" s="1001"/>
      <c r="AL16" s="1001"/>
      <c r="AM16" s="1001"/>
      <c r="AN16" s="1001"/>
      <c r="AO16" s="1001"/>
    </row>
    <row r="17" spans="1:41" ht="12.75">
      <c r="A17" s="794"/>
      <c r="B17" s="794"/>
      <c r="C17" s="794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5"/>
      <c r="AC17" s="795"/>
      <c r="AD17" s="795"/>
      <c r="AE17" s="795"/>
      <c r="AF17" s="795"/>
      <c r="AG17" s="1002"/>
      <c r="AH17" s="1003"/>
      <c r="AI17" s="1003"/>
      <c r="AJ17" s="1003"/>
      <c r="AK17" s="1003"/>
      <c r="AL17" s="1003"/>
      <c r="AM17" s="1003"/>
      <c r="AN17" s="1003"/>
      <c r="AO17" s="1004"/>
    </row>
    <row r="18" spans="1:41" ht="12.75">
      <c r="A18" s="794"/>
      <c r="B18" s="794"/>
      <c r="C18" s="794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5"/>
      <c r="AC18" s="795"/>
      <c r="AD18" s="795"/>
      <c r="AE18" s="795"/>
      <c r="AF18" s="795"/>
      <c r="AG18" s="1002"/>
      <c r="AH18" s="1003"/>
      <c r="AI18" s="1003"/>
      <c r="AJ18" s="1003"/>
      <c r="AK18" s="1003"/>
      <c r="AL18" s="1003"/>
      <c r="AM18" s="1003"/>
      <c r="AN18" s="1003"/>
      <c r="AO18" s="1004"/>
    </row>
    <row r="19" spans="1:41" ht="12.75">
      <c r="A19" s="794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5"/>
      <c r="AC19" s="795"/>
      <c r="AD19" s="795"/>
      <c r="AE19" s="795"/>
      <c r="AF19" s="795"/>
      <c r="AG19" s="1002"/>
      <c r="AH19" s="1003"/>
      <c r="AI19" s="1003"/>
      <c r="AJ19" s="1003"/>
      <c r="AK19" s="1003"/>
      <c r="AL19" s="1003"/>
      <c r="AM19" s="1003"/>
      <c r="AN19" s="1003"/>
      <c r="AO19" s="1004"/>
    </row>
    <row r="20" spans="1:41" ht="12.75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5"/>
      <c r="AC20" s="795"/>
      <c r="AD20" s="795"/>
      <c r="AE20" s="795"/>
      <c r="AF20" s="795"/>
      <c r="AG20" s="1002"/>
      <c r="AH20" s="1003"/>
      <c r="AI20" s="1003"/>
      <c r="AJ20" s="1003"/>
      <c r="AK20" s="1003"/>
      <c r="AL20" s="1003"/>
      <c r="AM20" s="1003"/>
      <c r="AN20" s="1003"/>
      <c r="AO20" s="1004"/>
    </row>
    <row r="21" spans="1:41" ht="12.75">
      <c r="A21" s="794"/>
      <c r="B21" s="794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5"/>
      <c r="AC21" s="795"/>
      <c r="AD21" s="795"/>
      <c r="AE21" s="795"/>
      <c r="AF21" s="795"/>
      <c r="AG21" s="1002"/>
      <c r="AH21" s="1003"/>
      <c r="AI21" s="1003"/>
      <c r="AJ21" s="1003"/>
      <c r="AK21" s="1003"/>
      <c r="AL21" s="1003"/>
      <c r="AM21" s="1003"/>
      <c r="AN21" s="1003"/>
      <c r="AO21" s="1004"/>
    </row>
    <row r="22" spans="1:41" ht="12.75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5"/>
      <c r="AC22" s="795"/>
      <c r="AD22" s="795"/>
      <c r="AE22" s="795"/>
      <c r="AF22" s="795"/>
      <c r="AG22" s="1002"/>
      <c r="AH22" s="1003"/>
      <c r="AI22" s="1003"/>
      <c r="AJ22" s="1003"/>
      <c r="AK22" s="1003"/>
      <c r="AL22" s="1003"/>
      <c r="AM22" s="1003"/>
      <c r="AN22" s="1003"/>
      <c r="AO22" s="1004"/>
    </row>
    <row r="23" spans="1:41" ht="12.75">
      <c r="A23" s="794"/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  <c r="Z23" s="794"/>
      <c r="AA23" s="794"/>
      <c r="AB23" s="795"/>
      <c r="AC23" s="795"/>
      <c r="AD23" s="795"/>
      <c r="AE23" s="795"/>
      <c r="AF23" s="795"/>
      <c r="AG23" s="1002"/>
      <c r="AH23" s="1003"/>
      <c r="AI23" s="1003"/>
      <c r="AJ23" s="1003"/>
      <c r="AK23" s="1003"/>
      <c r="AL23" s="1003"/>
      <c r="AM23" s="1003"/>
      <c r="AN23" s="1003"/>
      <c r="AO23" s="1004"/>
    </row>
    <row r="24" spans="1:41" ht="12.75">
      <c r="A24" s="794"/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4"/>
      <c r="AA24" s="794"/>
      <c r="AB24" s="795"/>
      <c r="AC24" s="795"/>
      <c r="AD24" s="795"/>
      <c r="AE24" s="795"/>
      <c r="AF24" s="795"/>
      <c r="AG24" s="1002"/>
      <c r="AH24" s="1003"/>
      <c r="AI24" s="1003"/>
      <c r="AJ24" s="1003"/>
      <c r="AK24" s="1003"/>
      <c r="AL24" s="1003"/>
      <c r="AM24" s="1003"/>
      <c r="AN24" s="1003"/>
      <c r="AO24" s="1004"/>
    </row>
    <row r="25" spans="1:41" ht="12.75">
      <c r="A25" s="794"/>
      <c r="B25" s="794"/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5"/>
      <c r="AC25" s="795"/>
      <c r="AD25" s="795"/>
      <c r="AE25" s="795"/>
      <c r="AF25" s="795"/>
      <c r="AG25" s="1002"/>
      <c r="AH25" s="1003"/>
      <c r="AI25" s="1003"/>
      <c r="AJ25" s="1003"/>
      <c r="AK25" s="1003"/>
      <c r="AL25" s="1003"/>
      <c r="AM25" s="1003"/>
      <c r="AN25" s="1003"/>
      <c r="AO25" s="1004"/>
    </row>
    <row r="26" spans="1:41" ht="12.75">
      <c r="A26" s="794"/>
      <c r="B26" s="794"/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  <c r="Z26" s="794"/>
      <c r="AA26" s="794"/>
      <c r="AB26" s="795"/>
      <c r="AC26" s="795"/>
      <c r="AD26" s="795"/>
      <c r="AE26" s="795"/>
      <c r="AF26" s="795"/>
      <c r="AG26" s="1002"/>
      <c r="AH26" s="1003"/>
      <c r="AI26" s="1003"/>
      <c r="AJ26" s="1003"/>
      <c r="AK26" s="1003"/>
      <c r="AL26" s="1003"/>
      <c r="AM26" s="1003"/>
      <c r="AN26" s="1003"/>
      <c r="AO26" s="1004"/>
    </row>
    <row r="27" spans="1:41" ht="12.75">
      <c r="A27" s="1002"/>
      <c r="B27" s="1003"/>
      <c r="C27" s="1003"/>
      <c r="D27" s="1003"/>
      <c r="E27" s="1003"/>
      <c r="F27" s="1003"/>
      <c r="G27" s="1003"/>
      <c r="H27" s="1003"/>
      <c r="I27" s="1004"/>
      <c r="J27" s="1002"/>
      <c r="K27" s="1003"/>
      <c r="L27" s="1003"/>
      <c r="M27" s="1003"/>
      <c r="N27" s="1003"/>
      <c r="O27" s="1003"/>
      <c r="P27" s="1003"/>
      <c r="Q27" s="1003"/>
      <c r="R27" s="1004"/>
      <c r="S27" s="1002"/>
      <c r="T27" s="1003"/>
      <c r="U27" s="1003"/>
      <c r="V27" s="1003"/>
      <c r="W27" s="1003"/>
      <c r="X27" s="1003"/>
      <c r="Y27" s="1003"/>
      <c r="Z27" s="1003"/>
      <c r="AA27" s="1004"/>
      <c r="AB27" s="1005"/>
      <c r="AC27" s="1006"/>
      <c r="AD27" s="1006"/>
      <c r="AE27" s="1006"/>
      <c r="AF27" s="1007"/>
      <c r="AG27" s="1002"/>
      <c r="AH27" s="1003"/>
      <c r="AI27" s="1003"/>
      <c r="AJ27" s="1003"/>
      <c r="AK27" s="1003"/>
      <c r="AL27" s="1003"/>
      <c r="AM27" s="1003"/>
      <c r="AN27" s="1003"/>
      <c r="AO27" s="1004"/>
    </row>
    <row r="28" spans="1:41" ht="12.75">
      <c r="A28" s="1002"/>
      <c r="B28" s="1003"/>
      <c r="C28" s="1003"/>
      <c r="D28" s="1003"/>
      <c r="E28" s="1003"/>
      <c r="F28" s="1003"/>
      <c r="G28" s="1003"/>
      <c r="H28" s="1003"/>
      <c r="I28" s="1004"/>
      <c r="J28" s="1002"/>
      <c r="K28" s="1003"/>
      <c r="L28" s="1003"/>
      <c r="M28" s="1003"/>
      <c r="N28" s="1003"/>
      <c r="O28" s="1003"/>
      <c r="P28" s="1003"/>
      <c r="Q28" s="1003"/>
      <c r="R28" s="1004"/>
      <c r="S28" s="1002"/>
      <c r="T28" s="1003"/>
      <c r="U28" s="1003"/>
      <c r="V28" s="1003"/>
      <c r="W28" s="1003"/>
      <c r="X28" s="1003"/>
      <c r="Y28" s="1003"/>
      <c r="Z28" s="1003"/>
      <c r="AA28" s="1004"/>
      <c r="AB28" s="1005"/>
      <c r="AC28" s="1006"/>
      <c r="AD28" s="1006"/>
      <c r="AE28" s="1006"/>
      <c r="AF28" s="1007"/>
      <c r="AG28" s="1002"/>
      <c r="AH28" s="1003"/>
      <c r="AI28" s="1003"/>
      <c r="AJ28" s="1003"/>
      <c r="AK28" s="1003"/>
      <c r="AL28" s="1003"/>
      <c r="AM28" s="1003"/>
      <c r="AN28" s="1003"/>
      <c r="AO28" s="1004"/>
    </row>
    <row r="29" spans="1:41" ht="12.75">
      <c r="A29" s="1002"/>
      <c r="B29" s="1003"/>
      <c r="C29" s="1003"/>
      <c r="D29" s="1003"/>
      <c r="E29" s="1003"/>
      <c r="F29" s="1003"/>
      <c r="G29" s="1003"/>
      <c r="H29" s="1003"/>
      <c r="I29" s="1004"/>
      <c r="J29" s="1002"/>
      <c r="K29" s="1003"/>
      <c r="L29" s="1003"/>
      <c r="M29" s="1003"/>
      <c r="N29" s="1003"/>
      <c r="O29" s="1003"/>
      <c r="P29" s="1003"/>
      <c r="Q29" s="1003"/>
      <c r="R29" s="1004"/>
      <c r="S29" s="1002"/>
      <c r="T29" s="1003"/>
      <c r="U29" s="1003"/>
      <c r="V29" s="1003"/>
      <c r="W29" s="1003"/>
      <c r="X29" s="1003"/>
      <c r="Y29" s="1003"/>
      <c r="Z29" s="1003"/>
      <c r="AA29" s="1004"/>
      <c r="AB29" s="1005"/>
      <c r="AC29" s="1006"/>
      <c r="AD29" s="1006"/>
      <c r="AE29" s="1006"/>
      <c r="AF29" s="1007"/>
      <c r="AG29" s="1002"/>
      <c r="AH29" s="1003"/>
      <c r="AI29" s="1003"/>
      <c r="AJ29" s="1003"/>
      <c r="AK29" s="1003"/>
      <c r="AL29" s="1003"/>
      <c r="AM29" s="1003"/>
      <c r="AN29" s="1003"/>
      <c r="AO29" s="1004"/>
    </row>
    <row r="30" spans="1:41" ht="12.75">
      <c r="A30" s="1002"/>
      <c r="B30" s="1003"/>
      <c r="C30" s="1003"/>
      <c r="D30" s="1003"/>
      <c r="E30" s="1003"/>
      <c r="F30" s="1003"/>
      <c r="G30" s="1003"/>
      <c r="H30" s="1003"/>
      <c r="I30" s="1004"/>
      <c r="J30" s="1002"/>
      <c r="K30" s="1003"/>
      <c r="L30" s="1003"/>
      <c r="M30" s="1003"/>
      <c r="N30" s="1003"/>
      <c r="O30" s="1003"/>
      <c r="P30" s="1003"/>
      <c r="Q30" s="1003"/>
      <c r="R30" s="1004"/>
      <c r="S30" s="1002"/>
      <c r="T30" s="1003"/>
      <c r="U30" s="1003"/>
      <c r="V30" s="1003"/>
      <c r="W30" s="1003"/>
      <c r="X30" s="1003"/>
      <c r="Y30" s="1003"/>
      <c r="Z30" s="1003"/>
      <c r="AA30" s="1004"/>
      <c r="AB30" s="795"/>
      <c r="AC30" s="795"/>
      <c r="AD30" s="795"/>
      <c r="AE30" s="795"/>
      <c r="AF30" s="795"/>
      <c r="AG30" s="1002"/>
      <c r="AH30" s="1003"/>
      <c r="AI30" s="1003"/>
      <c r="AJ30" s="1003"/>
      <c r="AK30" s="1003"/>
      <c r="AL30" s="1003"/>
      <c r="AM30" s="1003"/>
      <c r="AN30" s="1003"/>
      <c r="AO30" s="1004"/>
    </row>
    <row r="31" spans="1:41" ht="12.75">
      <c r="A31" s="1002"/>
      <c r="B31" s="1003"/>
      <c r="C31" s="1003"/>
      <c r="D31" s="1003"/>
      <c r="E31" s="1003"/>
      <c r="F31" s="1003"/>
      <c r="G31" s="1003"/>
      <c r="H31" s="1003"/>
      <c r="I31" s="1004"/>
      <c r="J31" s="1002"/>
      <c r="K31" s="1003"/>
      <c r="L31" s="1003"/>
      <c r="M31" s="1003"/>
      <c r="N31" s="1003"/>
      <c r="O31" s="1003"/>
      <c r="P31" s="1003"/>
      <c r="Q31" s="1003"/>
      <c r="R31" s="1004"/>
      <c r="S31" s="1002"/>
      <c r="T31" s="1003"/>
      <c r="U31" s="1003"/>
      <c r="V31" s="1003"/>
      <c r="W31" s="1003"/>
      <c r="X31" s="1003"/>
      <c r="Y31" s="1003"/>
      <c r="Z31" s="1003"/>
      <c r="AA31" s="1004"/>
      <c r="AB31" s="795"/>
      <c r="AC31" s="795"/>
      <c r="AD31" s="795"/>
      <c r="AE31" s="795"/>
      <c r="AF31" s="795"/>
      <c r="AG31" s="1002"/>
      <c r="AH31" s="1003"/>
      <c r="AI31" s="1003"/>
      <c r="AJ31" s="1003"/>
      <c r="AK31" s="1003"/>
      <c r="AL31" s="1003"/>
      <c r="AM31" s="1003"/>
      <c r="AN31" s="1003"/>
      <c r="AO31" s="1004"/>
    </row>
    <row r="32" spans="1:41" ht="12.75">
      <c r="A32" s="1002"/>
      <c r="B32" s="1003"/>
      <c r="C32" s="1003"/>
      <c r="D32" s="1003"/>
      <c r="E32" s="1003"/>
      <c r="F32" s="1003"/>
      <c r="G32" s="1003"/>
      <c r="H32" s="1003"/>
      <c r="I32" s="1004"/>
      <c r="J32" s="1002"/>
      <c r="K32" s="1003"/>
      <c r="L32" s="1003"/>
      <c r="M32" s="1003"/>
      <c r="N32" s="1003"/>
      <c r="O32" s="1003"/>
      <c r="P32" s="1003"/>
      <c r="Q32" s="1003"/>
      <c r="R32" s="1004"/>
      <c r="S32" s="1002"/>
      <c r="T32" s="1003"/>
      <c r="U32" s="1003"/>
      <c r="V32" s="1003"/>
      <c r="W32" s="1003"/>
      <c r="X32" s="1003"/>
      <c r="Y32" s="1003"/>
      <c r="Z32" s="1003"/>
      <c r="AA32" s="1004"/>
      <c r="AB32" s="795"/>
      <c r="AC32" s="795"/>
      <c r="AD32" s="795"/>
      <c r="AE32" s="795"/>
      <c r="AF32" s="795"/>
      <c r="AG32" s="1002"/>
      <c r="AH32" s="1003"/>
      <c r="AI32" s="1003"/>
      <c r="AJ32" s="1003"/>
      <c r="AK32" s="1003"/>
      <c r="AL32" s="1003"/>
      <c r="AM32" s="1003"/>
      <c r="AN32" s="1003"/>
      <c r="AO32" s="1004"/>
    </row>
    <row r="33" spans="1:41" ht="12.75">
      <c r="A33" s="1002"/>
      <c r="B33" s="1003"/>
      <c r="C33" s="1003"/>
      <c r="D33" s="1003"/>
      <c r="E33" s="1003"/>
      <c r="F33" s="1003"/>
      <c r="G33" s="1003"/>
      <c r="H33" s="1003"/>
      <c r="I33" s="1004"/>
      <c r="J33" s="1002"/>
      <c r="K33" s="1003"/>
      <c r="L33" s="1003"/>
      <c r="M33" s="1003"/>
      <c r="N33" s="1003"/>
      <c r="O33" s="1003"/>
      <c r="P33" s="1003"/>
      <c r="Q33" s="1003"/>
      <c r="R33" s="1004"/>
      <c r="S33" s="1002"/>
      <c r="T33" s="1003"/>
      <c r="U33" s="1003"/>
      <c r="V33" s="1003"/>
      <c r="W33" s="1003"/>
      <c r="X33" s="1003"/>
      <c r="Y33" s="1003"/>
      <c r="Z33" s="1003"/>
      <c r="AA33" s="1004"/>
      <c r="AB33" s="795"/>
      <c r="AC33" s="795"/>
      <c r="AD33" s="795"/>
      <c r="AE33" s="795"/>
      <c r="AF33" s="795"/>
      <c r="AG33" s="1002"/>
      <c r="AH33" s="1003"/>
      <c r="AI33" s="1003"/>
      <c r="AJ33" s="1003"/>
      <c r="AK33" s="1003"/>
      <c r="AL33" s="1003"/>
      <c r="AM33" s="1003"/>
      <c r="AN33" s="1003"/>
      <c r="AO33" s="1004"/>
    </row>
    <row r="34" spans="1:41" ht="12.75">
      <c r="A34" s="1002"/>
      <c r="B34" s="1003"/>
      <c r="C34" s="1003"/>
      <c r="D34" s="1003"/>
      <c r="E34" s="1003"/>
      <c r="F34" s="1003"/>
      <c r="G34" s="1003"/>
      <c r="H34" s="1003"/>
      <c r="I34" s="1004"/>
      <c r="J34" s="1002"/>
      <c r="K34" s="1003"/>
      <c r="L34" s="1003"/>
      <c r="M34" s="1003"/>
      <c r="N34" s="1003"/>
      <c r="O34" s="1003"/>
      <c r="P34" s="1003"/>
      <c r="Q34" s="1003"/>
      <c r="R34" s="1004"/>
      <c r="S34" s="1002"/>
      <c r="T34" s="1003"/>
      <c r="U34" s="1003"/>
      <c r="V34" s="1003"/>
      <c r="W34" s="1003"/>
      <c r="X34" s="1003"/>
      <c r="Y34" s="1003"/>
      <c r="Z34" s="1003"/>
      <c r="AA34" s="1004"/>
      <c r="AB34" s="1005"/>
      <c r="AC34" s="1006"/>
      <c r="AD34" s="1006"/>
      <c r="AE34" s="1006"/>
      <c r="AF34" s="1007"/>
      <c r="AG34" s="1002"/>
      <c r="AH34" s="1003"/>
      <c r="AI34" s="1003"/>
      <c r="AJ34" s="1003"/>
      <c r="AK34" s="1003"/>
      <c r="AL34" s="1003"/>
      <c r="AM34" s="1003"/>
      <c r="AN34" s="1003"/>
      <c r="AO34" s="1004"/>
    </row>
    <row r="35" spans="1:41" ht="12.75">
      <c r="A35" s="1002"/>
      <c r="B35" s="1003"/>
      <c r="C35" s="1003"/>
      <c r="D35" s="1003"/>
      <c r="E35" s="1003"/>
      <c r="F35" s="1003"/>
      <c r="G35" s="1003"/>
      <c r="H35" s="1003"/>
      <c r="I35" s="1004"/>
      <c r="J35" s="1002"/>
      <c r="K35" s="1003"/>
      <c r="L35" s="1003"/>
      <c r="M35" s="1003"/>
      <c r="N35" s="1003"/>
      <c r="O35" s="1003"/>
      <c r="P35" s="1003"/>
      <c r="Q35" s="1003"/>
      <c r="R35" s="1004"/>
      <c r="S35" s="1002"/>
      <c r="T35" s="1003"/>
      <c r="U35" s="1003"/>
      <c r="V35" s="1003"/>
      <c r="W35" s="1003"/>
      <c r="X35" s="1003"/>
      <c r="Y35" s="1003"/>
      <c r="Z35" s="1003"/>
      <c r="AA35" s="1004"/>
      <c r="AB35" s="1005"/>
      <c r="AC35" s="1006"/>
      <c r="AD35" s="1006"/>
      <c r="AE35" s="1006"/>
      <c r="AF35" s="1007"/>
      <c r="AG35" s="1002"/>
      <c r="AH35" s="1003"/>
      <c r="AI35" s="1003"/>
      <c r="AJ35" s="1003"/>
      <c r="AK35" s="1003"/>
      <c r="AL35" s="1003"/>
      <c r="AM35" s="1003"/>
      <c r="AN35" s="1003"/>
      <c r="AO35" s="1004"/>
    </row>
    <row r="36" spans="1:41" ht="12.75">
      <c r="A36" s="1002"/>
      <c r="B36" s="1003"/>
      <c r="C36" s="1003"/>
      <c r="D36" s="1003"/>
      <c r="E36" s="1003"/>
      <c r="F36" s="1003"/>
      <c r="G36" s="1003"/>
      <c r="H36" s="1003"/>
      <c r="I36" s="1004"/>
      <c r="J36" s="1002"/>
      <c r="K36" s="1003"/>
      <c r="L36" s="1003"/>
      <c r="M36" s="1003"/>
      <c r="N36" s="1003"/>
      <c r="O36" s="1003"/>
      <c r="P36" s="1003"/>
      <c r="Q36" s="1003"/>
      <c r="R36" s="1004"/>
      <c r="S36" s="1002"/>
      <c r="T36" s="1003"/>
      <c r="U36" s="1003"/>
      <c r="V36" s="1003"/>
      <c r="W36" s="1003"/>
      <c r="X36" s="1003"/>
      <c r="Y36" s="1003"/>
      <c r="Z36" s="1003"/>
      <c r="AA36" s="1004"/>
      <c r="AB36" s="1005"/>
      <c r="AC36" s="1006"/>
      <c r="AD36" s="1006"/>
      <c r="AE36" s="1006"/>
      <c r="AF36" s="1007"/>
      <c r="AG36" s="1002"/>
      <c r="AH36" s="1003"/>
      <c r="AI36" s="1003"/>
      <c r="AJ36" s="1003"/>
      <c r="AK36" s="1003"/>
      <c r="AL36" s="1003"/>
      <c r="AM36" s="1003"/>
      <c r="AN36" s="1003"/>
      <c r="AO36" s="1004"/>
    </row>
    <row r="37" spans="1:41" ht="12.75">
      <c r="A37" s="794"/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  <c r="W37" s="794"/>
      <c r="X37" s="794"/>
      <c r="Y37" s="794"/>
      <c r="Z37" s="794"/>
      <c r="AA37" s="794"/>
      <c r="AB37" s="795"/>
      <c r="AC37" s="795"/>
      <c r="AD37" s="795"/>
      <c r="AE37" s="795"/>
      <c r="AF37" s="795"/>
      <c r="AG37" s="1002"/>
      <c r="AH37" s="1003"/>
      <c r="AI37" s="1003"/>
      <c r="AJ37" s="1003"/>
      <c r="AK37" s="1003"/>
      <c r="AL37" s="1003"/>
      <c r="AM37" s="1003"/>
      <c r="AN37" s="1003"/>
      <c r="AO37" s="1004"/>
    </row>
    <row r="38" spans="1:41" ht="12.75">
      <c r="A38" s="794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4"/>
      <c r="S38" s="794"/>
      <c r="T38" s="794"/>
      <c r="U38" s="794"/>
      <c r="V38" s="794"/>
      <c r="W38" s="794"/>
      <c r="X38" s="794"/>
      <c r="Y38" s="794"/>
      <c r="Z38" s="794"/>
      <c r="AA38" s="794"/>
      <c r="AB38" s="795"/>
      <c r="AC38" s="795"/>
      <c r="AD38" s="795"/>
      <c r="AE38" s="795"/>
      <c r="AF38" s="795"/>
      <c r="AG38" s="1002"/>
      <c r="AH38" s="1003"/>
      <c r="AI38" s="1003"/>
      <c r="AJ38" s="1003"/>
      <c r="AK38" s="1003"/>
      <c r="AL38" s="1003"/>
      <c r="AM38" s="1003"/>
      <c r="AN38" s="1003"/>
      <c r="AO38" s="1004"/>
    </row>
    <row r="39" spans="1:41" ht="12.75">
      <c r="A39" s="794"/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5"/>
      <c r="AC39" s="795"/>
      <c r="AD39" s="795"/>
      <c r="AE39" s="795"/>
      <c r="AF39" s="795"/>
      <c r="AG39" s="1002"/>
      <c r="AH39" s="1003"/>
      <c r="AI39" s="1003"/>
      <c r="AJ39" s="1003"/>
      <c r="AK39" s="1003"/>
      <c r="AL39" s="1003"/>
      <c r="AM39" s="1003"/>
      <c r="AN39" s="1003"/>
      <c r="AO39" s="1004"/>
    </row>
    <row r="40" spans="1:41" ht="12.75">
      <c r="A40" s="1008" t="s">
        <v>724</v>
      </c>
      <c r="B40" s="1009"/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10"/>
      <c r="S40" s="1011">
        <f>IF(COUNTA(S17:AA39)=0,"",COUNTA(S17:AA39)-COUNTIF(AB17:AF39,"no longer relevant"))</f>
      </c>
      <c r="T40" s="1011"/>
      <c r="U40" s="1011"/>
      <c r="V40" s="1011"/>
      <c r="W40" s="1011"/>
      <c r="X40" s="1011"/>
      <c r="Y40" s="1011"/>
      <c r="Z40" s="1011"/>
      <c r="AA40" s="1011"/>
      <c r="AB40" s="1011">
        <f>IF(COUNTA(S17:AA39)=0,"",COUNTIF(AB17:AF39,"yes"))</f>
      </c>
      <c r="AC40" s="1011"/>
      <c r="AD40" s="1011"/>
      <c r="AE40" s="1011"/>
      <c r="AF40" s="1011"/>
      <c r="AG40" s="1012">
        <f>_xlfn.IFERROR(AB40/S40,"")</f>
      </c>
      <c r="AH40" s="1012"/>
      <c r="AI40" s="1012"/>
      <c r="AJ40" s="1012"/>
      <c r="AK40" s="1012"/>
      <c r="AL40" s="1012"/>
      <c r="AM40" s="1012"/>
      <c r="AN40" s="1012"/>
      <c r="AO40" s="1012"/>
    </row>
    <row r="44" spans="1:41" ht="12.75">
      <c r="A44" s="510" t="s">
        <v>743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</row>
    <row r="46" spans="1:41" ht="12.75">
      <c r="A46" s="871" t="s">
        <v>113</v>
      </c>
      <c r="B46" s="872"/>
      <c r="C46" s="872"/>
      <c r="D46" s="872"/>
      <c r="E46" s="872"/>
      <c r="F46" s="872"/>
      <c r="G46" s="872"/>
      <c r="H46" s="872"/>
      <c r="I46" s="872"/>
      <c r="J46" s="872"/>
      <c r="K46" s="872"/>
      <c r="L46" s="873"/>
      <c r="M46" s="939" t="s">
        <v>797</v>
      </c>
      <c r="N46" s="1013"/>
      <c r="O46" s="1014"/>
      <c r="P46" s="939" t="s">
        <v>114</v>
      </c>
      <c r="Q46" s="940"/>
      <c r="R46" s="941"/>
      <c r="S46" s="887" t="s">
        <v>112</v>
      </c>
      <c r="T46" s="887"/>
      <c r="U46" s="887"/>
      <c r="V46" s="890" t="s">
        <v>31</v>
      </c>
      <c r="W46" s="890"/>
      <c r="X46" s="890"/>
      <c r="Y46" s="890"/>
      <c r="Z46" s="890"/>
      <c r="AA46" s="890" t="s">
        <v>32</v>
      </c>
      <c r="AB46" s="890"/>
      <c r="AC46" s="890"/>
      <c r="AD46" s="890"/>
      <c r="AE46" s="890"/>
      <c r="AF46" s="890" t="s">
        <v>33</v>
      </c>
      <c r="AG46" s="890"/>
      <c r="AH46" s="890"/>
      <c r="AI46" s="890"/>
      <c r="AJ46" s="890"/>
      <c r="AK46" s="890" t="s">
        <v>34</v>
      </c>
      <c r="AL46" s="890"/>
      <c r="AM46" s="890"/>
      <c r="AN46" s="890"/>
      <c r="AO46" s="890"/>
    </row>
    <row r="47" spans="1:41" ht="12.75">
      <c r="A47" s="877"/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9"/>
      <c r="M47" s="1015"/>
      <c r="N47" s="1016"/>
      <c r="O47" s="1017"/>
      <c r="P47" s="942"/>
      <c r="Q47" s="943"/>
      <c r="R47" s="944"/>
      <c r="S47" s="887"/>
      <c r="T47" s="887"/>
      <c r="U47" s="887"/>
      <c r="V47" s="890" t="s">
        <v>15</v>
      </c>
      <c r="W47" s="890"/>
      <c r="X47" s="890"/>
      <c r="Y47" s="890" t="s">
        <v>20</v>
      </c>
      <c r="Z47" s="890"/>
      <c r="AA47" s="890" t="s">
        <v>15</v>
      </c>
      <c r="AB47" s="890"/>
      <c r="AC47" s="890"/>
      <c r="AD47" s="890" t="s">
        <v>20</v>
      </c>
      <c r="AE47" s="890"/>
      <c r="AF47" s="890" t="s">
        <v>15</v>
      </c>
      <c r="AG47" s="890"/>
      <c r="AH47" s="890"/>
      <c r="AI47" s="890" t="s">
        <v>20</v>
      </c>
      <c r="AJ47" s="890"/>
      <c r="AK47" s="890" t="s">
        <v>15</v>
      </c>
      <c r="AL47" s="890"/>
      <c r="AM47" s="890"/>
      <c r="AN47" s="890" t="s">
        <v>20</v>
      </c>
      <c r="AO47" s="890"/>
    </row>
    <row r="48" spans="1:41" ht="12.75">
      <c r="A48" s="1028"/>
      <c r="B48" s="1029"/>
      <c r="C48" s="1029"/>
      <c r="D48" s="1029"/>
      <c r="E48" s="1029"/>
      <c r="F48" s="1029"/>
      <c r="G48" s="1029"/>
      <c r="H48" s="1029"/>
      <c r="I48" s="1029"/>
      <c r="J48" s="1029"/>
      <c r="K48" s="1029"/>
      <c r="L48" s="1030"/>
      <c r="M48" s="1031"/>
      <c r="N48" s="1032"/>
      <c r="O48" s="1033"/>
      <c r="P48" s="1034"/>
      <c r="Q48" s="1035"/>
      <c r="R48" s="1036"/>
      <c r="S48" s="881">
        <f>V48+AA48</f>
        <v>0</v>
      </c>
      <c r="T48" s="881"/>
      <c r="U48" s="881"/>
      <c r="V48" s="820"/>
      <c r="W48" s="820"/>
      <c r="X48" s="820"/>
      <c r="Y48" s="1018">
        <f>_xlfn.IFERROR(V48/$S48*100,"")</f>
      </c>
      <c r="Z48" s="1018"/>
      <c r="AA48" s="820"/>
      <c r="AB48" s="820"/>
      <c r="AC48" s="820"/>
      <c r="AD48" s="1018">
        <f aca="true" t="shared" si="0" ref="AD48:AD56">_xlfn.IFERROR(AA48/$S48*100,"")</f>
      </c>
      <c r="AE48" s="1018"/>
      <c r="AF48" s="820"/>
      <c r="AG48" s="820"/>
      <c r="AH48" s="820"/>
      <c r="AI48" s="1018">
        <f aca="true" t="shared" si="1" ref="AI48:AI54">_xlfn.IFERROR(AF48/$S48*100,"")</f>
      </c>
      <c r="AJ48" s="1018"/>
      <c r="AK48" s="820"/>
      <c r="AL48" s="820"/>
      <c r="AM48" s="820"/>
      <c r="AN48" s="1018">
        <f aca="true" t="shared" si="2" ref="AN48:AN54">_xlfn.IFERROR(AK48/$S48*100,"")</f>
      </c>
      <c r="AO48" s="1018"/>
    </row>
    <row r="49" spans="1:41" ht="12.75">
      <c r="A49" s="1019"/>
      <c r="B49" s="1020"/>
      <c r="C49" s="1020"/>
      <c r="D49" s="1020"/>
      <c r="E49" s="1020"/>
      <c r="F49" s="1020"/>
      <c r="G49" s="1020"/>
      <c r="H49" s="1020"/>
      <c r="I49" s="1020"/>
      <c r="J49" s="1020"/>
      <c r="K49" s="1020"/>
      <c r="L49" s="1021"/>
      <c r="M49" s="1022"/>
      <c r="N49" s="1023"/>
      <c r="O49" s="1024"/>
      <c r="P49" s="1025"/>
      <c r="Q49" s="1026"/>
      <c r="R49" s="1027"/>
      <c r="S49" s="881">
        <f aca="true" t="shared" si="3" ref="S49:S55">V49+AA49</f>
        <v>0</v>
      </c>
      <c r="T49" s="881"/>
      <c r="U49" s="881"/>
      <c r="V49" s="820"/>
      <c r="W49" s="820"/>
      <c r="X49" s="820"/>
      <c r="Y49" s="1018">
        <f aca="true" t="shared" si="4" ref="Y49:Y56">_xlfn.IFERROR(V49/$S49*100,"")</f>
      </c>
      <c r="Z49" s="1018"/>
      <c r="AA49" s="820"/>
      <c r="AB49" s="820"/>
      <c r="AC49" s="820"/>
      <c r="AD49" s="1018">
        <f t="shared" si="0"/>
      </c>
      <c r="AE49" s="1018"/>
      <c r="AF49" s="820"/>
      <c r="AG49" s="820"/>
      <c r="AH49" s="820"/>
      <c r="AI49" s="1018">
        <f t="shared" si="1"/>
      </c>
      <c r="AJ49" s="1018"/>
      <c r="AK49" s="820"/>
      <c r="AL49" s="820"/>
      <c r="AM49" s="820"/>
      <c r="AN49" s="1018">
        <f t="shared" si="2"/>
      </c>
      <c r="AO49" s="1018"/>
    </row>
    <row r="50" spans="1:41" ht="12.75">
      <c r="A50" s="1019"/>
      <c r="B50" s="1020"/>
      <c r="C50" s="1020"/>
      <c r="D50" s="1020"/>
      <c r="E50" s="1020"/>
      <c r="F50" s="1020"/>
      <c r="G50" s="1020"/>
      <c r="H50" s="1020"/>
      <c r="I50" s="1020"/>
      <c r="J50" s="1020"/>
      <c r="K50" s="1020"/>
      <c r="L50" s="1021"/>
      <c r="M50" s="1022"/>
      <c r="N50" s="1023"/>
      <c r="O50" s="1024"/>
      <c r="P50" s="1025"/>
      <c r="Q50" s="1026"/>
      <c r="R50" s="1027"/>
      <c r="S50" s="881">
        <f t="shared" si="3"/>
        <v>0</v>
      </c>
      <c r="T50" s="881"/>
      <c r="U50" s="881"/>
      <c r="V50" s="820"/>
      <c r="W50" s="820"/>
      <c r="X50" s="820"/>
      <c r="Y50" s="1018">
        <f t="shared" si="4"/>
      </c>
      <c r="Z50" s="1018"/>
      <c r="AA50" s="820"/>
      <c r="AB50" s="820"/>
      <c r="AC50" s="820"/>
      <c r="AD50" s="1018">
        <f t="shared" si="0"/>
      </c>
      <c r="AE50" s="1018"/>
      <c r="AF50" s="820"/>
      <c r="AG50" s="820"/>
      <c r="AH50" s="820"/>
      <c r="AI50" s="1018">
        <f t="shared" si="1"/>
      </c>
      <c r="AJ50" s="1018"/>
      <c r="AK50" s="820"/>
      <c r="AL50" s="820"/>
      <c r="AM50" s="820"/>
      <c r="AN50" s="1018">
        <f t="shared" si="2"/>
      </c>
      <c r="AO50" s="1018"/>
    </row>
    <row r="51" spans="1:41" ht="12.75">
      <c r="A51" s="1019"/>
      <c r="B51" s="1020"/>
      <c r="C51" s="1020"/>
      <c r="D51" s="1020"/>
      <c r="E51" s="1020"/>
      <c r="F51" s="1020"/>
      <c r="G51" s="1020"/>
      <c r="H51" s="1020"/>
      <c r="I51" s="1020"/>
      <c r="J51" s="1020"/>
      <c r="K51" s="1020"/>
      <c r="L51" s="1021"/>
      <c r="M51" s="1022"/>
      <c r="N51" s="1023"/>
      <c r="O51" s="1024"/>
      <c r="P51" s="1025"/>
      <c r="Q51" s="1026"/>
      <c r="R51" s="1027"/>
      <c r="S51" s="881">
        <f t="shared" si="3"/>
        <v>0</v>
      </c>
      <c r="T51" s="881"/>
      <c r="U51" s="881"/>
      <c r="V51" s="820"/>
      <c r="W51" s="820"/>
      <c r="X51" s="820"/>
      <c r="Y51" s="1018">
        <f t="shared" si="4"/>
      </c>
      <c r="Z51" s="1018"/>
      <c r="AA51" s="820"/>
      <c r="AB51" s="820"/>
      <c r="AC51" s="820"/>
      <c r="AD51" s="1018">
        <f t="shared" si="0"/>
      </c>
      <c r="AE51" s="1018"/>
      <c r="AF51" s="820"/>
      <c r="AG51" s="820"/>
      <c r="AH51" s="820"/>
      <c r="AI51" s="1018">
        <f t="shared" si="1"/>
      </c>
      <c r="AJ51" s="1018"/>
      <c r="AK51" s="820"/>
      <c r="AL51" s="820"/>
      <c r="AM51" s="820"/>
      <c r="AN51" s="1018">
        <f t="shared" si="2"/>
      </c>
      <c r="AO51" s="1018"/>
    </row>
    <row r="52" spans="1:41" ht="12.75">
      <c r="A52" s="1019"/>
      <c r="B52" s="1020"/>
      <c r="C52" s="1020"/>
      <c r="D52" s="1020"/>
      <c r="E52" s="1020"/>
      <c r="F52" s="1020"/>
      <c r="G52" s="1020"/>
      <c r="H52" s="1020"/>
      <c r="I52" s="1020"/>
      <c r="J52" s="1020"/>
      <c r="K52" s="1020"/>
      <c r="L52" s="1021"/>
      <c r="M52" s="1022"/>
      <c r="N52" s="1023"/>
      <c r="O52" s="1024"/>
      <c r="P52" s="1025"/>
      <c r="Q52" s="1026"/>
      <c r="R52" s="1027"/>
      <c r="S52" s="881">
        <f t="shared" si="3"/>
        <v>0</v>
      </c>
      <c r="T52" s="881"/>
      <c r="U52" s="881"/>
      <c r="V52" s="820"/>
      <c r="W52" s="820"/>
      <c r="X52" s="820"/>
      <c r="Y52" s="1018">
        <f t="shared" si="4"/>
      </c>
      <c r="Z52" s="1018"/>
      <c r="AA52" s="820"/>
      <c r="AB52" s="820"/>
      <c r="AC52" s="820"/>
      <c r="AD52" s="1018">
        <f t="shared" si="0"/>
      </c>
      <c r="AE52" s="1018"/>
      <c r="AF52" s="820"/>
      <c r="AG52" s="820"/>
      <c r="AH52" s="820"/>
      <c r="AI52" s="1018">
        <f t="shared" si="1"/>
      </c>
      <c r="AJ52" s="1018"/>
      <c r="AK52" s="820"/>
      <c r="AL52" s="820"/>
      <c r="AM52" s="820"/>
      <c r="AN52" s="1018">
        <f t="shared" si="2"/>
      </c>
      <c r="AO52" s="1018"/>
    </row>
    <row r="53" spans="1:41" ht="12.75">
      <c r="A53" s="1019"/>
      <c r="B53" s="1020"/>
      <c r="C53" s="1020"/>
      <c r="D53" s="1020"/>
      <c r="E53" s="1020"/>
      <c r="F53" s="1020"/>
      <c r="G53" s="1020"/>
      <c r="H53" s="1020"/>
      <c r="I53" s="1020"/>
      <c r="J53" s="1020"/>
      <c r="K53" s="1020"/>
      <c r="L53" s="1021"/>
      <c r="M53" s="1022"/>
      <c r="N53" s="1023"/>
      <c r="O53" s="1024"/>
      <c r="P53" s="1025"/>
      <c r="Q53" s="1026"/>
      <c r="R53" s="1027"/>
      <c r="S53" s="881">
        <f t="shared" si="3"/>
        <v>0</v>
      </c>
      <c r="T53" s="881"/>
      <c r="U53" s="881"/>
      <c r="V53" s="820"/>
      <c r="W53" s="820"/>
      <c r="X53" s="820"/>
      <c r="Y53" s="1018">
        <f t="shared" si="4"/>
      </c>
      <c r="Z53" s="1018"/>
      <c r="AA53" s="820"/>
      <c r="AB53" s="820"/>
      <c r="AC53" s="820"/>
      <c r="AD53" s="1018">
        <f t="shared" si="0"/>
      </c>
      <c r="AE53" s="1018"/>
      <c r="AF53" s="820"/>
      <c r="AG53" s="820"/>
      <c r="AH53" s="820"/>
      <c r="AI53" s="1018">
        <f t="shared" si="1"/>
      </c>
      <c r="AJ53" s="1018"/>
      <c r="AK53" s="820"/>
      <c r="AL53" s="820"/>
      <c r="AM53" s="820"/>
      <c r="AN53" s="1018">
        <f t="shared" si="2"/>
      </c>
      <c r="AO53" s="1018"/>
    </row>
    <row r="54" spans="1:41" ht="12.75">
      <c r="A54" s="1019"/>
      <c r="B54" s="1020"/>
      <c r="C54" s="1020"/>
      <c r="D54" s="1020"/>
      <c r="E54" s="1020"/>
      <c r="F54" s="1020"/>
      <c r="G54" s="1020"/>
      <c r="H54" s="1020"/>
      <c r="I54" s="1020"/>
      <c r="J54" s="1020"/>
      <c r="K54" s="1020"/>
      <c r="L54" s="1021"/>
      <c r="M54" s="1022"/>
      <c r="N54" s="1023"/>
      <c r="O54" s="1024"/>
      <c r="P54" s="1025"/>
      <c r="Q54" s="1026"/>
      <c r="R54" s="1027"/>
      <c r="S54" s="881">
        <f t="shared" si="3"/>
        <v>0</v>
      </c>
      <c r="T54" s="881"/>
      <c r="U54" s="881"/>
      <c r="V54" s="820"/>
      <c r="W54" s="820"/>
      <c r="X54" s="820"/>
      <c r="Y54" s="1018">
        <f t="shared" si="4"/>
      </c>
      <c r="Z54" s="1018"/>
      <c r="AA54" s="820"/>
      <c r="AB54" s="820"/>
      <c r="AC54" s="820"/>
      <c r="AD54" s="1018">
        <f t="shared" si="0"/>
      </c>
      <c r="AE54" s="1018"/>
      <c r="AF54" s="820"/>
      <c r="AG54" s="820"/>
      <c r="AH54" s="820"/>
      <c r="AI54" s="1018">
        <f t="shared" si="1"/>
      </c>
      <c r="AJ54" s="1018"/>
      <c r="AK54" s="820"/>
      <c r="AL54" s="820"/>
      <c r="AM54" s="820"/>
      <c r="AN54" s="1018">
        <f t="shared" si="2"/>
      </c>
      <c r="AO54" s="1018"/>
    </row>
    <row r="55" spans="1:41" ht="12.75">
      <c r="A55" s="1019"/>
      <c r="B55" s="1020"/>
      <c r="C55" s="1020"/>
      <c r="D55" s="1020"/>
      <c r="E55" s="1020"/>
      <c r="F55" s="1020"/>
      <c r="G55" s="1020"/>
      <c r="H55" s="1020"/>
      <c r="I55" s="1020"/>
      <c r="J55" s="1020"/>
      <c r="K55" s="1020"/>
      <c r="L55" s="1021"/>
      <c r="M55" s="1022"/>
      <c r="N55" s="1023"/>
      <c r="O55" s="1024"/>
      <c r="P55" s="1025"/>
      <c r="Q55" s="1026"/>
      <c r="R55" s="1027"/>
      <c r="S55" s="881">
        <f t="shared" si="3"/>
        <v>0</v>
      </c>
      <c r="T55" s="881"/>
      <c r="U55" s="881"/>
      <c r="V55" s="820"/>
      <c r="W55" s="820"/>
      <c r="X55" s="820"/>
      <c r="Y55" s="1018">
        <f t="shared" si="4"/>
      </c>
      <c r="Z55" s="1018"/>
      <c r="AA55" s="820"/>
      <c r="AB55" s="820"/>
      <c r="AC55" s="820"/>
      <c r="AD55" s="1018">
        <f t="shared" si="0"/>
      </c>
      <c r="AE55" s="1018"/>
      <c r="AF55" s="820"/>
      <c r="AG55" s="820"/>
      <c r="AH55" s="820"/>
      <c r="AI55" s="1037">
        <f>_xlfn.IFERROR(AF55/$S55*100,"")</f>
      </c>
      <c r="AJ55" s="1038"/>
      <c r="AK55" s="820"/>
      <c r="AL55" s="820"/>
      <c r="AM55" s="820"/>
      <c r="AN55" s="1018">
        <f>_xlfn.IFERROR(AK55/$S55*100,"")</f>
      </c>
      <c r="AO55" s="1018"/>
    </row>
    <row r="56" spans="1:41" ht="12.75" customHeight="1">
      <c r="A56" s="947" t="str">
        <f>CONCATENATE("Total Number of Events = ",COUNTA(A48:L55))</f>
        <v>Total Number of Events = 0</v>
      </c>
      <c r="B56" s="947"/>
      <c r="C56" s="947"/>
      <c r="D56" s="947"/>
      <c r="E56" s="947"/>
      <c r="F56" s="947"/>
      <c r="G56" s="947"/>
      <c r="H56" s="947"/>
      <c r="I56" s="947"/>
      <c r="J56" s="947"/>
      <c r="K56" s="947"/>
      <c r="L56" s="947"/>
      <c r="M56" s="1040" t="s">
        <v>724</v>
      </c>
      <c r="N56" s="1040"/>
      <c r="O56" s="1040"/>
      <c r="P56" s="1040"/>
      <c r="Q56" s="1040"/>
      <c r="R56" s="1040"/>
      <c r="S56" s="881">
        <f>SUM(S48:U55)</f>
        <v>0</v>
      </c>
      <c r="T56" s="1041"/>
      <c r="U56" s="1041"/>
      <c r="V56" s="881">
        <f>SUM(V48:X55)</f>
        <v>0</v>
      </c>
      <c r="W56" s="1041"/>
      <c r="X56" s="1041"/>
      <c r="Y56" s="1018">
        <f t="shared" si="4"/>
      </c>
      <c r="Z56" s="1018"/>
      <c r="AA56" s="881">
        <f>SUM(AA48:AC55)</f>
        <v>0</v>
      </c>
      <c r="AB56" s="1041"/>
      <c r="AC56" s="1041"/>
      <c r="AD56" s="1018">
        <f t="shared" si="0"/>
      </c>
      <c r="AE56" s="1018"/>
      <c r="AF56" s="881">
        <f>SUM(AF48:AH55)</f>
        <v>0</v>
      </c>
      <c r="AG56" s="1041"/>
      <c r="AH56" s="1041"/>
      <c r="AI56" s="1018">
        <f>_xlfn.IFERROR(AF56/$S56*100,"")</f>
      </c>
      <c r="AJ56" s="1018"/>
      <c r="AK56" s="881">
        <f>SUM(AK48:AM55)</f>
        <v>0</v>
      </c>
      <c r="AL56" s="1041"/>
      <c r="AM56" s="1041"/>
      <c r="AN56" s="1018">
        <f>_xlfn.IFERROR(AK56/$S56*100,"")</f>
      </c>
      <c r="AO56" s="1018"/>
    </row>
    <row r="59" spans="1:41" ht="12.75">
      <c r="A59" s="510" t="s">
        <v>744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</row>
    <row r="61" spans="1:41" ht="12.75">
      <c r="A61" s="1039" t="s">
        <v>105</v>
      </c>
      <c r="B61" s="1039"/>
      <c r="C61" s="1039"/>
      <c r="D61" s="1039"/>
      <c r="E61" s="1039"/>
      <c r="F61" s="1039"/>
      <c r="G61" s="1039"/>
      <c r="H61" s="1039"/>
      <c r="I61" s="1039"/>
      <c r="J61" s="1039"/>
      <c r="K61" s="1039"/>
      <c r="L61" s="1039"/>
      <c r="M61" s="887" t="s">
        <v>112</v>
      </c>
      <c r="N61" s="887"/>
      <c r="O61" s="887"/>
      <c r="P61" s="890" t="s">
        <v>31</v>
      </c>
      <c r="Q61" s="890"/>
      <c r="R61" s="890"/>
      <c r="S61" s="890"/>
      <c r="T61" s="890"/>
      <c r="U61" s="890" t="s">
        <v>32</v>
      </c>
      <c r="V61" s="890"/>
      <c r="W61" s="890"/>
      <c r="X61" s="890"/>
      <c r="Y61" s="890"/>
      <c r="Z61" s="890" t="s">
        <v>33</v>
      </c>
      <c r="AA61" s="890"/>
      <c r="AB61" s="890"/>
      <c r="AC61" s="890"/>
      <c r="AD61" s="890"/>
      <c r="AE61" s="890" t="s">
        <v>34</v>
      </c>
      <c r="AF61" s="890"/>
      <c r="AG61" s="890"/>
      <c r="AH61" s="890"/>
      <c r="AI61" s="890"/>
      <c r="AJ61" s="1039" t="s">
        <v>110</v>
      </c>
      <c r="AK61" s="1039"/>
      <c r="AL61" s="1039"/>
      <c r="AM61" s="1039"/>
      <c r="AN61" s="1039"/>
      <c r="AO61" s="1039"/>
    </row>
    <row r="62" spans="1:41" ht="12.75">
      <c r="A62" s="1039"/>
      <c r="B62" s="1039"/>
      <c r="C62" s="1039"/>
      <c r="D62" s="1039"/>
      <c r="E62" s="1039"/>
      <c r="F62" s="1039"/>
      <c r="G62" s="1039"/>
      <c r="H62" s="1039"/>
      <c r="I62" s="1039"/>
      <c r="J62" s="1039"/>
      <c r="K62" s="1039"/>
      <c r="L62" s="1039"/>
      <c r="M62" s="887"/>
      <c r="N62" s="887"/>
      <c r="O62" s="887"/>
      <c r="P62" s="890" t="s">
        <v>15</v>
      </c>
      <c r="Q62" s="890"/>
      <c r="R62" s="890"/>
      <c r="S62" s="890" t="s">
        <v>20</v>
      </c>
      <c r="T62" s="890"/>
      <c r="U62" s="890" t="s">
        <v>15</v>
      </c>
      <c r="V62" s="890"/>
      <c r="W62" s="890"/>
      <c r="X62" s="890" t="s">
        <v>20</v>
      </c>
      <c r="Y62" s="890"/>
      <c r="Z62" s="890" t="s">
        <v>15</v>
      </c>
      <c r="AA62" s="890"/>
      <c r="AB62" s="890"/>
      <c r="AC62" s="890" t="s">
        <v>20</v>
      </c>
      <c r="AD62" s="890"/>
      <c r="AE62" s="890" t="s">
        <v>15</v>
      </c>
      <c r="AF62" s="890"/>
      <c r="AG62" s="890"/>
      <c r="AH62" s="890" t="s">
        <v>20</v>
      </c>
      <c r="AI62" s="890"/>
      <c r="AJ62" s="1039"/>
      <c r="AK62" s="1039"/>
      <c r="AL62" s="1039"/>
      <c r="AM62" s="1039"/>
      <c r="AN62" s="1039"/>
      <c r="AO62" s="1039"/>
    </row>
    <row r="63" spans="1:41" ht="12.75">
      <c r="A63" s="794"/>
      <c r="B63" s="794"/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881">
        <f>P63+U63</f>
        <v>0</v>
      </c>
      <c r="N63" s="881"/>
      <c r="O63" s="881"/>
      <c r="P63" s="820"/>
      <c r="Q63" s="820"/>
      <c r="R63" s="820"/>
      <c r="S63" s="1018">
        <f>_xlfn.IFERROR(P63/$M63*100,"")</f>
      </c>
      <c r="T63" s="1018"/>
      <c r="U63" s="820"/>
      <c r="V63" s="820"/>
      <c r="W63" s="820"/>
      <c r="X63" s="1018">
        <f>_xlfn.IFERROR(U63/$M63*100,"")</f>
      </c>
      <c r="Y63" s="1018"/>
      <c r="Z63" s="820"/>
      <c r="AA63" s="820"/>
      <c r="AB63" s="820"/>
      <c r="AC63" s="1018">
        <f>_xlfn.IFERROR(Z63/$M63*100,"")</f>
      </c>
      <c r="AD63" s="1018"/>
      <c r="AE63" s="820"/>
      <c r="AF63" s="820"/>
      <c r="AG63" s="820"/>
      <c r="AH63" s="1018">
        <f>_xlfn.IFERROR(AE63/$M63*100,"")</f>
      </c>
      <c r="AI63" s="1018"/>
      <c r="AJ63" s="794"/>
      <c r="AK63" s="794"/>
      <c r="AL63" s="794"/>
      <c r="AM63" s="794"/>
      <c r="AN63" s="794"/>
      <c r="AO63" s="794"/>
    </row>
    <row r="64" spans="1:41" ht="12.75">
      <c r="A64" s="794"/>
      <c r="B64" s="794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881">
        <f aca="true" t="shared" si="5" ref="M64:M70">P64+U64</f>
        <v>0</v>
      </c>
      <c r="N64" s="881"/>
      <c r="O64" s="881"/>
      <c r="P64" s="820"/>
      <c r="Q64" s="820"/>
      <c r="R64" s="820"/>
      <c r="S64" s="1018">
        <f aca="true" t="shared" si="6" ref="S64:S71">_xlfn.IFERROR(P64/$M64*100,"")</f>
      </c>
      <c r="T64" s="1018"/>
      <c r="U64" s="820"/>
      <c r="V64" s="820"/>
      <c r="W64" s="820"/>
      <c r="X64" s="1018">
        <f aca="true" t="shared" si="7" ref="X64:X71">_xlfn.IFERROR(U64/$M64*100,"")</f>
      </c>
      <c r="Y64" s="1018"/>
      <c r="Z64" s="820"/>
      <c r="AA64" s="820"/>
      <c r="AB64" s="820"/>
      <c r="AC64" s="1018">
        <f aca="true" t="shared" si="8" ref="AC64:AC71">_xlfn.IFERROR(Z64/$M64*100,"")</f>
      </c>
      <c r="AD64" s="1018"/>
      <c r="AE64" s="820"/>
      <c r="AF64" s="820"/>
      <c r="AG64" s="820"/>
      <c r="AH64" s="1018">
        <f aca="true" t="shared" si="9" ref="AH64:AH71">_xlfn.IFERROR(AE64/$M64*100,"")</f>
      </c>
      <c r="AI64" s="1018"/>
      <c r="AJ64" s="794"/>
      <c r="AK64" s="794"/>
      <c r="AL64" s="794"/>
      <c r="AM64" s="794"/>
      <c r="AN64" s="794"/>
      <c r="AO64" s="794"/>
    </row>
    <row r="65" spans="1:41" ht="12.75">
      <c r="A65" s="794"/>
      <c r="B65" s="794"/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881">
        <f t="shared" si="5"/>
        <v>0</v>
      </c>
      <c r="N65" s="881"/>
      <c r="O65" s="881"/>
      <c r="P65" s="820"/>
      <c r="Q65" s="820"/>
      <c r="R65" s="820"/>
      <c r="S65" s="1018">
        <f t="shared" si="6"/>
      </c>
      <c r="T65" s="1018"/>
      <c r="U65" s="820"/>
      <c r="V65" s="820"/>
      <c r="W65" s="820"/>
      <c r="X65" s="1018">
        <f t="shared" si="7"/>
      </c>
      <c r="Y65" s="1018"/>
      <c r="Z65" s="820"/>
      <c r="AA65" s="820"/>
      <c r="AB65" s="820"/>
      <c r="AC65" s="1018">
        <f t="shared" si="8"/>
      </c>
      <c r="AD65" s="1018"/>
      <c r="AE65" s="820"/>
      <c r="AF65" s="820"/>
      <c r="AG65" s="820"/>
      <c r="AH65" s="1018">
        <f t="shared" si="9"/>
      </c>
      <c r="AI65" s="1018"/>
      <c r="AJ65" s="794"/>
      <c r="AK65" s="794"/>
      <c r="AL65" s="794"/>
      <c r="AM65" s="794"/>
      <c r="AN65" s="794"/>
      <c r="AO65" s="794"/>
    </row>
    <row r="66" spans="1:41" ht="12.75">
      <c r="A66" s="794"/>
      <c r="B66" s="794"/>
      <c r="C66" s="794"/>
      <c r="D66" s="794"/>
      <c r="E66" s="794"/>
      <c r="F66" s="794"/>
      <c r="G66" s="794"/>
      <c r="H66" s="794"/>
      <c r="I66" s="794"/>
      <c r="J66" s="794"/>
      <c r="K66" s="794"/>
      <c r="L66" s="794"/>
      <c r="M66" s="881">
        <f t="shared" si="5"/>
        <v>0</v>
      </c>
      <c r="N66" s="881"/>
      <c r="O66" s="881"/>
      <c r="P66" s="820"/>
      <c r="Q66" s="820"/>
      <c r="R66" s="820"/>
      <c r="S66" s="1018">
        <f t="shared" si="6"/>
      </c>
      <c r="T66" s="1018"/>
      <c r="U66" s="820"/>
      <c r="V66" s="820"/>
      <c r="W66" s="820"/>
      <c r="X66" s="1018">
        <f t="shared" si="7"/>
      </c>
      <c r="Y66" s="1018"/>
      <c r="Z66" s="820"/>
      <c r="AA66" s="820"/>
      <c r="AB66" s="820"/>
      <c r="AC66" s="1018">
        <f t="shared" si="8"/>
      </c>
      <c r="AD66" s="1018"/>
      <c r="AE66" s="820"/>
      <c r="AF66" s="820"/>
      <c r="AG66" s="820"/>
      <c r="AH66" s="1018">
        <f t="shared" si="9"/>
      </c>
      <c r="AI66" s="1018"/>
      <c r="AJ66" s="794"/>
      <c r="AK66" s="794"/>
      <c r="AL66" s="794"/>
      <c r="AM66" s="794"/>
      <c r="AN66" s="794"/>
      <c r="AO66" s="794"/>
    </row>
    <row r="67" spans="1:41" ht="12.75">
      <c r="A67" s="79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881">
        <f t="shared" si="5"/>
        <v>0</v>
      </c>
      <c r="N67" s="881"/>
      <c r="O67" s="881"/>
      <c r="P67" s="820"/>
      <c r="Q67" s="820"/>
      <c r="R67" s="820"/>
      <c r="S67" s="1018">
        <f t="shared" si="6"/>
      </c>
      <c r="T67" s="1018"/>
      <c r="U67" s="820"/>
      <c r="V67" s="820"/>
      <c r="W67" s="820"/>
      <c r="X67" s="1018">
        <f t="shared" si="7"/>
      </c>
      <c r="Y67" s="1018"/>
      <c r="Z67" s="820"/>
      <c r="AA67" s="820"/>
      <c r="AB67" s="820"/>
      <c r="AC67" s="1018">
        <f t="shared" si="8"/>
      </c>
      <c r="AD67" s="1018"/>
      <c r="AE67" s="820"/>
      <c r="AF67" s="820"/>
      <c r="AG67" s="820"/>
      <c r="AH67" s="1018">
        <f t="shared" si="9"/>
      </c>
      <c r="AI67" s="1018"/>
      <c r="AJ67" s="794"/>
      <c r="AK67" s="794"/>
      <c r="AL67" s="794"/>
      <c r="AM67" s="794"/>
      <c r="AN67" s="794"/>
      <c r="AO67" s="794"/>
    </row>
    <row r="68" spans="1:41" ht="12.75">
      <c r="A68" s="794"/>
      <c r="B68" s="794"/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881">
        <f t="shared" si="5"/>
        <v>0</v>
      </c>
      <c r="N68" s="881"/>
      <c r="O68" s="881"/>
      <c r="P68" s="820"/>
      <c r="Q68" s="820"/>
      <c r="R68" s="820"/>
      <c r="S68" s="1018">
        <f t="shared" si="6"/>
      </c>
      <c r="T68" s="1018"/>
      <c r="U68" s="820"/>
      <c r="V68" s="820"/>
      <c r="W68" s="820"/>
      <c r="X68" s="1018">
        <f t="shared" si="7"/>
      </c>
      <c r="Y68" s="1018"/>
      <c r="Z68" s="820"/>
      <c r="AA68" s="820"/>
      <c r="AB68" s="820"/>
      <c r="AC68" s="1018">
        <f t="shared" si="8"/>
      </c>
      <c r="AD68" s="1018"/>
      <c r="AE68" s="820"/>
      <c r="AF68" s="820"/>
      <c r="AG68" s="820"/>
      <c r="AH68" s="1018">
        <f t="shared" si="9"/>
      </c>
      <c r="AI68" s="1018"/>
      <c r="AJ68" s="794"/>
      <c r="AK68" s="794"/>
      <c r="AL68" s="794"/>
      <c r="AM68" s="794"/>
      <c r="AN68" s="794"/>
      <c r="AO68" s="794"/>
    </row>
    <row r="69" spans="1:41" ht="12.75">
      <c r="A69" s="794"/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881">
        <f t="shared" si="5"/>
        <v>0</v>
      </c>
      <c r="N69" s="881"/>
      <c r="O69" s="881"/>
      <c r="P69" s="820"/>
      <c r="Q69" s="820"/>
      <c r="R69" s="820"/>
      <c r="S69" s="1018">
        <f t="shared" si="6"/>
      </c>
      <c r="T69" s="1018"/>
      <c r="U69" s="820"/>
      <c r="V69" s="820"/>
      <c r="W69" s="820"/>
      <c r="X69" s="1018">
        <f t="shared" si="7"/>
      </c>
      <c r="Y69" s="1018"/>
      <c r="Z69" s="820"/>
      <c r="AA69" s="820"/>
      <c r="AB69" s="820"/>
      <c r="AC69" s="1018">
        <f t="shared" si="8"/>
      </c>
      <c r="AD69" s="1018"/>
      <c r="AE69" s="820"/>
      <c r="AF69" s="820"/>
      <c r="AG69" s="820"/>
      <c r="AH69" s="1018">
        <f t="shared" si="9"/>
      </c>
      <c r="AI69" s="1018"/>
      <c r="AJ69" s="794"/>
      <c r="AK69" s="794"/>
      <c r="AL69" s="794"/>
      <c r="AM69" s="794"/>
      <c r="AN69" s="794"/>
      <c r="AO69" s="794"/>
    </row>
    <row r="70" spans="1:41" ht="12.75">
      <c r="A70" s="794"/>
      <c r="B70" s="794"/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881">
        <f t="shared" si="5"/>
        <v>0</v>
      </c>
      <c r="N70" s="881"/>
      <c r="O70" s="881"/>
      <c r="P70" s="820"/>
      <c r="Q70" s="820"/>
      <c r="R70" s="820"/>
      <c r="S70" s="1018">
        <f t="shared" si="6"/>
      </c>
      <c r="T70" s="1018"/>
      <c r="U70" s="820"/>
      <c r="V70" s="820"/>
      <c r="W70" s="820"/>
      <c r="X70" s="1018">
        <f t="shared" si="7"/>
      </c>
      <c r="Y70" s="1018"/>
      <c r="Z70" s="820"/>
      <c r="AA70" s="820"/>
      <c r="AB70" s="820"/>
      <c r="AC70" s="1018">
        <f t="shared" si="8"/>
      </c>
      <c r="AD70" s="1018"/>
      <c r="AE70" s="820"/>
      <c r="AF70" s="820"/>
      <c r="AG70" s="820"/>
      <c r="AH70" s="1018">
        <f t="shared" si="9"/>
      </c>
      <c r="AI70" s="1018"/>
      <c r="AJ70" s="794"/>
      <c r="AK70" s="794"/>
      <c r="AL70" s="794"/>
      <c r="AM70" s="794"/>
      <c r="AN70" s="794"/>
      <c r="AO70" s="794"/>
    </row>
    <row r="71" spans="1:41" ht="12.75">
      <c r="A71" s="947" t="str">
        <f>CONCATENATE("Total Number of Events = ",COUNTA(A63:L70))</f>
        <v>Total Number of Events = 0</v>
      </c>
      <c r="B71" s="947"/>
      <c r="C71" s="947"/>
      <c r="D71" s="947"/>
      <c r="E71" s="947"/>
      <c r="F71" s="947"/>
      <c r="G71" s="947"/>
      <c r="H71" s="947"/>
      <c r="I71" s="947"/>
      <c r="J71" s="947"/>
      <c r="K71" s="947"/>
      <c r="L71" s="947"/>
      <c r="M71" s="881">
        <f>SUM(M63:O70)</f>
        <v>0</v>
      </c>
      <c r="N71" s="1041"/>
      <c r="O71" s="1041"/>
      <c r="P71" s="881">
        <f>SUM(P63:R70)</f>
        <v>0</v>
      </c>
      <c r="Q71" s="1041"/>
      <c r="R71" s="1041"/>
      <c r="S71" s="1018">
        <f t="shared" si="6"/>
      </c>
      <c r="T71" s="1018"/>
      <c r="U71" s="881">
        <f>SUM(U63:W70)</f>
        <v>0</v>
      </c>
      <c r="V71" s="1041"/>
      <c r="W71" s="1041"/>
      <c r="X71" s="1018">
        <f t="shared" si="7"/>
      </c>
      <c r="Y71" s="1018"/>
      <c r="Z71" s="881">
        <f>SUM(Z63:AB70)</f>
        <v>0</v>
      </c>
      <c r="AA71" s="1041"/>
      <c r="AB71" s="1041"/>
      <c r="AC71" s="1018">
        <f t="shared" si="8"/>
      </c>
      <c r="AD71" s="1018"/>
      <c r="AE71" s="881">
        <f>SUM(AE63:AG70)</f>
        <v>0</v>
      </c>
      <c r="AF71" s="1041"/>
      <c r="AG71" s="1041"/>
      <c r="AH71" s="1018">
        <f t="shared" si="9"/>
      </c>
      <c r="AI71" s="1018"/>
      <c r="AJ71" s="1042" t="s">
        <v>745</v>
      </c>
      <c r="AK71" s="1042"/>
      <c r="AL71" s="1042"/>
      <c r="AM71" s="1042"/>
      <c r="AN71" s="1042"/>
      <c r="AO71" s="1042"/>
    </row>
    <row r="74" spans="1:41" ht="12.75">
      <c r="A74" s="510" t="s">
        <v>746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</row>
    <row r="75" spans="1:41" ht="12.75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</row>
    <row r="76" spans="1:41" ht="15" customHeight="1">
      <c r="A76" s="887" t="s">
        <v>315</v>
      </c>
      <c r="B76" s="887"/>
      <c r="C76" s="887"/>
      <c r="D76" s="887"/>
      <c r="E76" s="887"/>
      <c r="F76" s="887" t="s">
        <v>316</v>
      </c>
      <c r="G76" s="888"/>
      <c r="H76" s="888"/>
      <c r="I76" s="888"/>
      <c r="J76" s="888"/>
      <c r="K76" s="888"/>
      <c r="L76" s="888"/>
      <c r="M76" s="888"/>
      <c r="N76" s="888"/>
      <c r="O76" s="888"/>
      <c r="P76" s="888"/>
      <c r="Q76" s="888"/>
      <c r="R76" s="888"/>
      <c r="S76" s="888"/>
      <c r="T76" s="888"/>
      <c r="U76" s="888"/>
      <c r="V76" s="888"/>
      <c r="W76" s="888"/>
      <c r="X76" s="888" t="s">
        <v>110</v>
      </c>
      <c r="Y76" s="888"/>
      <c r="Z76" s="888"/>
      <c r="AA76" s="888"/>
      <c r="AB76" s="888"/>
      <c r="AC76" s="888"/>
      <c r="AD76" s="888"/>
      <c r="AE76" s="888"/>
      <c r="AF76" s="888"/>
      <c r="AG76" s="888"/>
      <c r="AH76" s="888"/>
      <c r="AI76" s="888"/>
      <c r="AJ76" s="888"/>
      <c r="AK76" s="888"/>
      <c r="AL76" s="888"/>
      <c r="AM76" s="888"/>
      <c r="AN76" s="888"/>
      <c r="AO76" s="888"/>
    </row>
    <row r="77" spans="1:41" ht="12.75">
      <c r="A77" s="887"/>
      <c r="B77" s="887"/>
      <c r="C77" s="887"/>
      <c r="D77" s="887"/>
      <c r="E77" s="887"/>
      <c r="F77" s="888"/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  <c r="S77" s="888"/>
      <c r="T77" s="888"/>
      <c r="U77" s="888"/>
      <c r="V77" s="888"/>
      <c r="W77" s="888"/>
      <c r="X77" s="888"/>
      <c r="Y77" s="888"/>
      <c r="Z77" s="888"/>
      <c r="AA77" s="888"/>
      <c r="AB77" s="888"/>
      <c r="AC77" s="888"/>
      <c r="AD77" s="888"/>
      <c r="AE77" s="888"/>
      <c r="AF77" s="888"/>
      <c r="AG77" s="888"/>
      <c r="AH77" s="888"/>
      <c r="AI77" s="888"/>
      <c r="AJ77" s="888"/>
      <c r="AK77" s="888"/>
      <c r="AL77" s="888"/>
      <c r="AM77" s="888"/>
      <c r="AN77" s="888"/>
      <c r="AO77" s="888"/>
    </row>
    <row r="78" spans="1:41" ht="12.75">
      <c r="A78" s="794"/>
      <c r="B78" s="794"/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  <c r="AA78" s="794"/>
      <c r="AB78" s="794"/>
      <c r="AC78" s="794"/>
      <c r="AD78" s="794"/>
      <c r="AE78" s="794"/>
      <c r="AF78" s="794"/>
      <c r="AG78" s="794"/>
      <c r="AH78" s="794"/>
      <c r="AI78" s="794"/>
      <c r="AJ78" s="794"/>
      <c r="AK78" s="794"/>
      <c r="AL78" s="794"/>
      <c r="AM78" s="794"/>
      <c r="AN78" s="794"/>
      <c r="AO78" s="794"/>
    </row>
    <row r="79" spans="1:41" ht="12.75">
      <c r="A79" s="794"/>
      <c r="B79" s="794"/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  <c r="AA79" s="794"/>
      <c r="AB79" s="794"/>
      <c r="AC79" s="794"/>
      <c r="AD79" s="794"/>
      <c r="AE79" s="794"/>
      <c r="AF79" s="794"/>
      <c r="AG79" s="794"/>
      <c r="AH79" s="794"/>
      <c r="AI79" s="794"/>
      <c r="AJ79" s="794"/>
      <c r="AK79" s="794"/>
      <c r="AL79" s="794"/>
      <c r="AM79" s="794"/>
      <c r="AN79" s="794"/>
      <c r="AO79" s="794"/>
    </row>
  </sheetData>
  <sheetProtection password="BB8A" sheet="1" objects="1" scenarios="1"/>
  <mergeCells count="388">
    <mergeCell ref="A79:E79"/>
    <mergeCell ref="F79:W79"/>
    <mergeCell ref="X79:AO79"/>
    <mergeCell ref="A76:E77"/>
    <mergeCell ref="F76:W77"/>
    <mergeCell ref="X76:AO77"/>
    <mergeCell ref="A78:E78"/>
    <mergeCell ref="F78:W78"/>
    <mergeCell ref="X78:AO78"/>
    <mergeCell ref="Z71:AB71"/>
    <mergeCell ref="AC71:AD71"/>
    <mergeCell ref="AE71:AG71"/>
    <mergeCell ref="AH71:AI71"/>
    <mergeCell ref="AJ71:AO71"/>
    <mergeCell ref="A74:AO74"/>
    <mergeCell ref="A71:L71"/>
    <mergeCell ref="M71:O71"/>
    <mergeCell ref="P71:R71"/>
    <mergeCell ref="S71:T71"/>
    <mergeCell ref="U71:W71"/>
    <mergeCell ref="X71:Y71"/>
    <mergeCell ref="X70:Y70"/>
    <mergeCell ref="Z70:AB70"/>
    <mergeCell ref="AC70:AD70"/>
    <mergeCell ref="AE70:AG70"/>
    <mergeCell ref="AH70:AI70"/>
    <mergeCell ref="AJ70:AO70"/>
    <mergeCell ref="Z69:AB69"/>
    <mergeCell ref="AC69:AD69"/>
    <mergeCell ref="AE69:AG69"/>
    <mergeCell ref="AH69:AI69"/>
    <mergeCell ref="AJ69:AO69"/>
    <mergeCell ref="X69:Y69"/>
    <mergeCell ref="A70:L70"/>
    <mergeCell ref="M70:O70"/>
    <mergeCell ref="P70:R70"/>
    <mergeCell ref="S70:T70"/>
    <mergeCell ref="U70:W70"/>
    <mergeCell ref="A69:L69"/>
    <mergeCell ref="M69:O69"/>
    <mergeCell ref="P69:R69"/>
    <mergeCell ref="S69:T69"/>
    <mergeCell ref="U69:W69"/>
    <mergeCell ref="X68:Y68"/>
    <mergeCell ref="Z68:AB68"/>
    <mergeCell ref="AC68:AD68"/>
    <mergeCell ref="AE68:AG68"/>
    <mergeCell ref="AH68:AI68"/>
    <mergeCell ref="AJ68:AO68"/>
    <mergeCell ref="Z67:AB67"/>
    <mergeCell ref="AC67:AD67"/>
    <mergeCell ref="AE67:AG67"/>
    <mergeCell ref="AH67:AI67"/>
    <mergeCell ref="AJ67:AO67"/>
    <mergeCell ref="X67:Y67"/>
    <mergeCell ref="A68:L68"/>
    <mergeCell ref="M68:O68"/>
    <mergeCell ref="P68:R68"/>
    <mergeCell ref="S68:T68"/>
    <mergeCell ref="U68:W68"/>
    <mergeCell ref="A67:L67"/>
    <mergeCell ref="M67:O67"/>
    <mergeCell ref="P67:R67"/>
    <mergeCell ref="S67:T67"/>
    <mergeCell ref="U67:W67"/>
    <mergeCell ref="X66:Y66"/>
    <mergeCell ref="Z66:AB66"/>
    <mergeCell ref="AC66:AD66"/>
    <mergeCell ref="AE66:AG66"/>
    <mergeCell ref="AH66:AI66"/>
    <mergeCell ref="AJ66:AO66"/>
    <mergeCell ref="Z65:AB65"/>
    <mergeCell ref="AC65:AD65"/>
    <mergeCell ref="AE65:AG65"/>
    <mergeCell ref="AH65:AI65"/>
    <mergeCell ref="AJ65:AO65"/>
    <mergeCell ref="X65:Y65"/>
    <mergeCell ref="A66:L66"/>
    <mergeCell ref="M66:O66"/>
    <mergeCell ref="P66:R66"/>
    <mergeCell ref="S66:T66"/>
    <mergeCell ref="U66:W66"/>
    <mergeCell ref="A65:L65"/>
    <mergeCell ref="M65:O65"/>
    <mergeCell ref="P65:R65"/>
    <mergeCell ref="S65:T65"/>
    <mergeCell ref="U65:W65"/>
    <mergeCell ref="AJ64:AO64"/>
    <mergeCell ref="Z63:AB63"/>
    <mergeCell ref="AC63:AD63"/>
    <mergeCell ref="AE63:AG63"/>
    <mergeCell ref="AH63:AI63"/>
    <mergeCell ref="AJ63:AO63"/>
    <mergeCell ref="X63:Y63"/>
    <mergeCell ref="AK56:AM56"/>
    <mergeCell ref="AN56:AO56"/>
    <mergeCell ref="A56:L56"/>
    <mergeCell ref="M56:R56"/>
    <mergeCell ref="S56:U56"/>
    <mergeCell ref="V56:X56"/>
    <mergeCell ref="Y56:Z56"/>
    <mergeCell ref="AA56:AC56"/>
    <mergeCell ref="A64:L64"/>
    <mergeCell ref="M64:O64"/>
    <mergeCell ref="P64:R64"/>
    <mergeCell ref="S64:T64"/>
    <mergeCell ref="U64:W64"/>
    <mergeCell ref="A63:L63"/>
    <mergeCell ref="M63:O63"/>
    <mergeCell ref="P63:R63"/>
    <mergeCell ref="S63:T63"/>
    <mergeCell ref="U63:W63"/>
    <mergeCell ref="X64:Y64"/>
    <mergeCell ref="Z64:AB64"/>
    <mergeCell ref="AC64:AD64"/>
    <mergeCell ref="AD56:AE56"/>
    <mergeCell ref="AE64:AG64"/>
    <mergeCell ref="AF56:AH56"/>
    <mergeCell ref="AH64:AI64"/>
    <mergeCell ref="AI56:AJ56"/>
    <mergeCell ref="U62:W62"/>
    <mergeCell ref="X62:Y62"/>
    <mergeCell ref="Z62:AB62"/>
    <mergeCell ref="AC62:AD62"/>
    <mergeCell ref="AE62:AG62"/>
    <mergeCell ref="AH62:AI62"/>
    <mergeCell ref="A59:AO59"/>
    <mergeCell ref="A61:L62"/>
    <mergeCell ref="M61:O62"/>
    <mergeCell ref="P61:T61"/>
    <mergeCell ref="U61:Y61"/>
    <mergeCell ref="Z61:AD61"/>
    <mergeCell ref="AE61:AI61"/>
    <mergeCell ref="AJ61:AO62"/>
    <mergeCell ref="P62:R62"/>
    <mergeCell ref="S62:T62"/>
    <mergeCell ref="AK54:AM54"/>
    <mergeCell ref="AN54:AO54"/>
    <mergeCell ref="A55:L55"/>
    <mergeCell ref="M55:O55"/>
    <mergeCell ref="P55:R55"/>
    <mergeCell ref="S55:U55"/>
    <mergeCell ref="V55:X55"/>
    <mergeCell ref="Y55:Z55"/>
    <mergeCell ref="AA55:AC55"/>
    <mergeCell ref="AD55:AE55"/>
    <mergeCell ref="AF55:AH55"/>
    <mergeCell ref="AI55:AJ55"/>
    <mergeCell ref="A54:L54"/>
    <mergeCell ref="M54:O54"/>
    <mergeCell ref="P54:R54"/>
    <mergeCell ref="S54:U54"/>
    <mergeCell ref="V54:X54"/>
    <mergeCell ref="Y54:Z54"/>
    <mergeCell ref="AA54:AC54"/>
    <mergeCell ref="AD54:AE54"/>
    <mergeCell ref="AF54:AH54"/>
    <mergeCell ref="AI54:AJ54"/>
    <mergeCell ref="AK55:AM55"/>
    <mergeCell ref="AN55:AO55"/>
    <mergeCell ref="AI52:AJ52"/>
    <mergeCell ref="AK52:AM52"/>
    <mergeCell ref="AN52:AO52"/>
    <mergeCell ref="A53:L53"/>
    <mergeCell ref="M53:O53"/>
    <mergeCell ref="P53:R53"/>
    <mergeCell ref="S53:U53"/>
    <mergeCell ref="V53:X53"/>
    <mergeCell ref="AN53:AO53"/>
    <mergeCell ref="Y53:Z53"/>
    <mergeCell ref="AA53:AC53"/>
    <mergeCell ref="AD53:AE53"/>
    <mergeCell ref="AF53:AH53"/>
    <mergeCell ref="AI53:AJ53"/>
    <mergeCell ref="AK53:AM53"/>
    <mergeCell ref="A52:L52"/>
    <mergeCell ref="M52:O52"/>
    <mergeCell ref="P52:R52"/>
    <mergeCell ref="S52:U52"/>
    <mergeCell ref="V52:X52"/>
    <mergeCell ref="Y52:Z52"/>
    <mergeCell ref="AA52:AC52"/>
    <mergeCell ref="AD52:AE52"/>
    <mergeCell ref="AF52:AH52"/>
    <mergeCell ref="A50:L50"/>
    <mergeCell ref="M50:O50"/>
    <mergeCell ref="P50:R50"/>
    <mergeCell ref="S50:U50"/>
    <mergeCell ref="V50:X50"/>
    <mergeCell ref="AN50:AO50"/>
    <mergeCell ref="A51:L51"/>
    <mergeCell ref="M51:O51"/>
    <mergeCell ref="P51:R51"/>
    <mergeCell ref="S51:U51"/>
    <mergeCell ref="V51:X51"/>
    <mergeCell ref="Y51:Z51"/>
    <mergeCell ref="AA51:AC51"/>
    <mergeCell ref="AD51:AE51"/>
    <mergeCell ref="AF51:AH51"/>
    <mergeCell ref="Y50:Z50"/>
    <mergeCell ref="AA50:AC50"/>
    <mergeCell ref="AD50:AE50"/>
    <mergeCell ref="AF50:AH50"/>
    <mergeCell ref="AI50:AJ50"/>
    <mergeCell ref="AK50:AM50"/>
    <mergeCell ref="AI51:AJ51"/>
    <mergeCell ref="AK51:AM51"/>
    <mergeCell ref="AN51:AO51"/>
    <mergeCell ref="AI48:AJ48"/>
    <mergeCell ref="AK48:AM48"/>
    <mergeCell ref="AN48:AO48"/>
    <mergeCell ref="A49:L49"/>
    <mergeCell ref="M49:O49"/>
    <mergeCell ref="P49:R49"/>
    <mergeCell ref="S49:U49"/>
    <mergeCell ref="V49:X49"/>
    <mergeCell ref="Y49:Z49"/>
    <mergeCell ref="AA49:AC49"/>
    <mergeCell ref="AD49:AE49"/>
    <mergeCell ref="AF49:AH49"/>
    <mergeCell ref="AI49:AJ49"/>
    <mergeCell ref="AK49:AM49"/>
    <mergeCell ref="AN49:AO49"/>
    <mergeCell ref="A48:L48"/>
    <mergeCell ref="M48:O48"/>
    <mergeCell ref="P48:R48"/>
    <mergeCell ref="S48:U48"/>
    <mergeCell ref="V48:X48"/>
    <mergeCell ref="Y48:Z48"/>
    <mergeCell ref="AA48:AC48"/>
    <mergeCell ref="AD48:AE48"/>
    <mergeCell ref="AF48:AH48"/>
    <mergeCell ref="A44:AO44"/>
    <mergeCell ref="A46:L47"/>
    <mergeCell ref="M46:O47"/>
    <mergeCell ref="P46:R47"/>
    <mergeCell ref="S46:U47"/>
    <mergeCell ref="V46:Z46"/>
    <mergeCell ref="AA46:AE46"/>
    <mergeCell ref="AF46:AJ46"/>
    <mergeCell ref="AK46:AO46"/>
    <mergeCell ref="V47:X47"/>
    <mergeCell ref="AN47:AO47"/>
    <mergeCell ref="Y47:Z47"/>
    <mergeCell ref="AA47:AC47"/>
    <mergeCell ref="AD47:AE47"/>
    <mergeCell ref="AF47:AH47"/>
    <mergeCell ref="AI47:AJ47"/>
    <mergeCell ref="AK47:AM47"/>
    <mergeCell ref="A39:I39"/>
    <mergeCell ref="J39:R39"/>
    <mergeCell ref="S39:AA39"/>
    <mergeCell ref="AB39:AF39"/>
    <mergeCell ref="AG39:AO39"/>
    <mergeCell ref="A40:R40"/>
    <mergeCell ref="S40:AA40"/>
    <mergeCell ref="AB40:AF40"/>
    <mergeCell ref="AG40:AO40"/>
    <mergeCell ref="A37:I37"/>
    <mergeCell ref="J37:R37"/>
    <mergeCell ref="S37:AA37"/>
    <mergeCell ref="AB37:AF37"/>
    <mergeCell ref="AG37:AO37"/>
    <mergeCell ref="A38:I38"/>
    <mergeCell ref="J38:R38"/>
    <mergeCell ref="S38:AA38"/>
    <mergeCell ref="AB38:AF38"/>
    <mergeCell ref="AG38:AO38"/>
    <mergeCell ref="A35:I35"/>
    <mergeCell ref="J35:R35"/>
    <mergeCell ref="S35:AA35"/>
    <mergeCell ref="AB35:AF35"/>
    <mergeCell ref="AG35:AO35"/>
    <mergeCell ref="A36:I36"/>
    <mergeCell ref="J36:R36"/>
    <mergeCell ref="S36:AA36"/>
    <mergeCell ref="AB36:AF36"/>
    <mergeCell ref="AG36:AO36"/>
    <mergeCell ref="A33:I33"/>
    <mergeCell ref="J33:R33"/>
    <mergeCell ref="S33:AA33"/>
    <mergeCell ref="AB33:AF33"/>
    <mergeCell ref="AG33:AO33"/>
    <mergeCell ref="A34:I34"/>
    <mergeCell ref="J34:R34"/>
    <mergeCell ref="S34:AA34"/>
    <mergeCell ref="AB34:AF34"/>
    <mergeCell ref="AG34:AO34"/>
    <mergeCell ref="A31:I31"/>
    <mergeCell ref="J31:R31"/>
    <mergeCell ref="S31:AA31"/>
    <mergeCell ref="AB31:AF31"/>
    <mergeCell ref="AG31:AO31"/>
    <mergeCell ref="A32:I32"/>
    <mergeCell ref="J32:R32"/>
    <mergeCell ref="S32:AA32"/>
    <mergeCell ref="AB32:AF32"/>
    <mergeCell ref="AG32:AO32"/>
    <mergeCell ref="A29:I29"/>
    <mergeCell ref="J29:R29"/>
    <mergeCell ref="S29:AA29"/>
    <mergeCell ref="AB29:AF29"/>
    <mergeCell ref="AG29:AO29"/>
    <mergeCell ref="A30:I30"/>
    <mergeCell ref="J30:R30"/>
    <mergeCell ref="S30:AA30"/>
    <mergeCell ref="AB30:AF30"/>
    <mergeCell ref="AG30:AO30"/>
    <mergeCell ref="A27:I27"/>
    <mergeCell ref="J27:R27"/>
    <mergeCell ref="S27:AA27"/>
    <mergeCell ref="AB27:AF27"/>
    <mergeCell ref="AG27:AO27"/>
    <mergeCell ref="A28:I28"/>
    <mergeCell ref="J28:R28"/>
    <mergeCell ref="S28:AA28"/>
    <mergeCell ref="AB28:AF28"/>
    <mergeCell ref="AG28:AO28"/>
    <mergeCell ref="A25:I25"/>
    <mergeCell ref="J25:R25"/>
    <mergeCell ref="S25:AA25"/>
    <mergeCell ref="AB25:AF25"/>
    <mergeCell ref="AG25:AO25"/>
    <mergeCell ref="A26:I26"/>
    <mergeCell ref="J26:R26"/>
    <mergeCell ref="S26:AA26"/>
    <mergeCell ref="AB26:AF26"/>
    <mergeCell ref="AG26:AO26"/>
    <mergeCell ref="A23:I23"/>
    <mergeCell ref="J23:R23"/>
    <mergeCell ref="S23:AA23"/>
    <mergeCell ref="AB23:AF23"/>
    <mergeCell ref="AG23:AO23"/>
    <mergeCell ref="A24:I24"/>
    <mergeCell ref="J24:R24"/>
    <mergeCell ref="S24:AA24"/>
    <mergeCell ref="AB24:AF24"/>
    <mergeCell ref="AG24:AO24"/>
    <mergeCell ref="A21:I21"/>
    <mergeCell ref="J21:R21"/>
    <mergeCell ref="S21:AA21"/>
    <mergeCell ref="AB21:AF21"/>
    <mergeCell ref="AG21:AO21"/>
    <mergeCell ref="A22:I22"/>
    <mergeCell ref="J22:R22"/>
    <mergeCell ref="S22:AA22"/>
    <mergeCell ref="AB22:AF22"/>
    <mergeCell ref="AG22:AO22"/>
    <mergeCell ref="A19:I19"/>
    <mergeCell ref="J19:R19"/>
    <mergeCell ref="S19:AA19"/>
    <mergeCell ref="AB19:AF19"/>
    <mergeCell ref="AG19:AO19"/>
    <mergeCell ref="A20:I20"/>
    <mergeCell ref="J20:R20"/>
    <mergeCell ref="S20:AA20"/>
    <mergeCell ref="AB20:AF20"/>
    <mergeCell ref="AG20:AO20"/>
    <mergeCell ref="A17:I17"/>
    <mergeCell ref="J17:R17"/>
    <mergeCell ref="S17:AA17"/>
    <mergeCell ref="AB17:AF17"/>
    <mergeCell ref="AG17:AO17"/>
    <mergeCell ref="A18:I18"/>
    <mergeCell ref="J18:R18"/>
    <mergeCell ref="S18:AA18"/>
    <mergeCell ref="AB18:AF18"/>
    <mergeCell ref="AG18:AO18"/>
    <mergeCell ref="A2:AO2"/>
    <mergeCell ref="A3:AO3"/>
    <mergeCell ref="A5:E5"/>
    <mergeCell ref="F5:Q5"/>
    <mergeCell ref="AG5:AK5"/>
    <mergeCell ref="AL5:AO5"/>
    <mergeCell ref="A14:AO14"/>
    <mergeCell ref="A16:I16"/>
    <mergeCell ref="J16:R16"/>
    <mergeCell ref="S16:AA16"/>
    <mergeCell ref="AB16:AF16"/>
    <mergeCell ref="AG16:AO16"/>
    <mergeCell ref="A7:C7"/>
    <mergeCell ref="D7:L7"/>
    <mergeCell ref="N7:Q7"/>
    <mergeCell ref="R7:AA7"/>
    <mergeCell ref="AJ7:AO7"/>
    <mergeCell ref="A9:D9"/>
    <mergeCell ref="E9:AA9"/>
    <mergeCell ref="AL9:AN9"/>
  </mergeCells>
  <dataValidations count="8">
    <dataValidation type="list" allowBlank="1" showInputMessage="1" showErrorMessage="1" sqref="F5:Q5">
      <formula1>trim</formula1>
    </dataValidation>
    <dataValidation type="list" allowBlank="1" showInputMessage="1" showErrorMessage="1" sqref="D7:L7">
      <formula1>SP</formula1>
    </dataValidation>
    <dataValidation type="date" allowBlank="1" showInputMessage="1" showErrorMessage="1" error="Must be a date between 1/4/14 abd 30/6/18." sqref="M48:O55">
      <formula1>41730</formula1>
      <formula2>43281</formula2>
    </dataValidation>
    <dataValidation allowBlank="1" showInputMessage="1" showErrorMessage="1" error="You can only enter a date between 1 April 2014 and 30 June 2018." sqref="A48:A55"/>
    <dataValidation type="date" allowBlank="1" showInputMessage="1" showErrorMessage="1" error="Must be a date between 1/4/14and 30/6/18." sqref="AL11:AO11">
      <formula1>41730</formula1>
      <formula2>43281</formula2>
    </dataValidation>
    <dataValidation type="date" allowBlank="1" showInputMessage="1" showErrorMessage="1" sqref="X5:AA5">
      <formula1>42430</formula1>
      <formula2>43281</formula2>
    </dataValidation>
    <dataValidation type="date" allowBlank="1" showInputMessage="1" showErrorMessage="1" error="Must be a date between 16/7/17 and 30/6/18." sqref="AL5:AO5">
      <formula1>42932</formula1>
      <formula2>43281</formula2>
    </dataValidation>
    <dataValidation type="list" allowBlank="1" showInputMessage="1" showErrorMessage="1" sqref="AB17:AF39">
      <formula1>compl</formula1>
    </dataValidation>
  </dataValidations>
  <printOptions horizontalCentered="1"/>
  <pageMargins left="0.3937007874015748" right="0.3937007874015748" top="0.5118110236220472" bottom="0.3937007874015748" header="0.1968503937007874" footer="0.1968503937007874"/>
  <pageSetup horizontalDpi="600" verticalDpi="600" orientation="landscape" paperSize="9" scale="90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7.28125" style="0" customWidth="1"/>
    <col min="2" max="2" width="7.00390625" style="0" bestFit="1" customWidth="1"/>
    <col min="3" max="3" width="9.421875" style="0" bestFit="1" customWidth="1"/>
    <col min="5" max="5" width="8.8515625" style="0" bestFit="1" customWidth="1"/>
    <col min="6" max="6" width="16.140625" style="0" bestFit="1" customWidth="1"/>
    <col min="8" max="8" width="4.00390625" style="0" bestFit="1" customWidth="1"/>
    <col min="9" max="9" width="31.8515625" style="0" bestFit="1" customWidth="1"/>
    <col min="10" max="10" width="27.28125" style="0" bestFit="1" customWidth="1"/>
    <col min="11" max="11" width="7.8515625" style="0" bestFit="1" customWidth="1"/>
    <col min="12" max="12" width="17.7109375" style="0" bestFit="1" customWidth="1"/>
    <col min="13" max="13" width="29.421875" style="0" bestFit="1" customWidth="1"/>
    <col min="14" max="14" width="13.7109375" style="0" bestFit="1" customWidth="1"/>
    <col min="15" max="15" width="9.57421875" style="0" bestFit="1" customWidth="1"/>
    <col min="16" max="16" width="78.8515625" style="0" bestFit="1" customWidth="1"/>
    <col min="18" max="18" width="13.8515625" style="0" bestFit="1" customWidth="1"/>
  </cols>
  <sheetData>
    <row r="1" spans="1:19" ht="15">
      <c r="A1" t="s">
        <v>0</v>
      </c>
      <c r="B1" t="s">
        <v>21</v>
      </c>
      <c r="C1" t="s">
        <v>25</v>
      </c>
      <c r="D1" t="s">
        <v>36</v>
      </c>
      <c r="E1" t="s">
        <v>39</v>
      </c>
      <c r="F1" t="s">
        <v>41</v>
      </c>
      <c r="G1" t="s">
        <v>51</v>
      </c>
      <c r="H1" t="s">
        <v>108</v>
      </c>
      <c r="I1" t="s">
        <v>117</v>
      </c>
      <c r="J1" t="s">
        <v>127</v>
      </c>
      <c r="K1" t="s">
        <v>141</v>
      </c>
      <c r="L1" t="s">
        <v>311</v>
      </c>
      <c r="M1" t="s">
        <v>593</v>
      </c>
      <c r="N1" t="s">
        <v>273</v>
      </c>
      <c r="O1" t="s">
        <v>594</v>
      </c>
      <c r="P1" t="s">
        <v>595</v>
      </c>
      <c r="Q1" t="s">
        <v>596</v>
      </c>
      <c r="R1" t="s">
        <v>116</v>
      </c>
      <c r="S1" t="s">
        <v>597</v>
      </c>
    </row>
    <row r="2" spans="1:19" ht="15">
      <c r="A2" t="s">
        <v>3</v>
      </c>
      <c r="B2">
        <v>50000</v>
      </c>
      <c r="C2" t="s">
        <v>26</v>
      </c>
      <c r="D2" t="s">
        <v>37</v>
      </c>
      <c r="E2" t="s">
        <v>33</v>
      </c>
      <c r="F2" t="s">
        <v>42</v>
      </c>
      <c r="G2" t="s">
        <v>52</v>
      </c>
      <c r="H2" t="s">
        <v>109</v>
      </c>
      <c r="I2" t="s">
        <v>125</v>
      </c>
      <c r="J2" t="s">
        <v>703</v>
      </c>
      <c r="K2" t="s">
        <v>142</v>
      </c>
      <c r="L2" t="s">
        <v>312</v>
      </c>
      <c r="M2" t="s">
        <v>375</v>
      </c>
      <c r="N2" t="s">
        <v>374</v>
      </c>
      <c r="O2" t="s">
        <v>18</v>
      </c>
      <c r="P2" t="s">
        <v>522</v>
      </c>
      <c r="Q2">
        <v>330</v>
      </c>
      <c r="R2" s="326" t="s">
        <v>615</v>
      </c>
      <c r="S2">
        <v>59697</v>
      </c>
    </row>
    <row r="3" spans="1:19" ht="15">
      <c r="A3" t="s">
        <v>1</v>
      </c>
      <c r="B3">
        <v>100000</v>
      </c>
      <c r="C3" t="s">
        <v>27</v>
      </c>
      <c r="D3" t="s">
        <v>38</v>
      </c>
      <c r="E3" t="s">
        <v>34</v>
      </c>
      <c r="F3" t="s">
        <v>804</v>
      </c>
      <c r="G3" t="s">
        <v>53</v>
      </c>
      <c r="H3" t="s">
        <v>15</v>
      </c>
      <c r="I3" t="s">
        <v>119</v>
      </c>
      <c r="J3" t="s">
        <v>704</v>
      </c>
      <c r="K3" t="s">
        <v>143</v>
      </c>
      <c r="L3" t="s">
        <v>313</v>
      </c>
      <c r="M3" t="s">
        <v>366</v>
      </c>
      <c r="N3" t="s">
        <v>365</v>
      </c>
      <c r="O3" t="s">
        <v>18</v>
      </c>
      <c r="P3" t="s">
        <v>515</v>
      </c>
      <c r="Q3">
        <v>35</v>
      </c>
      <c r="R3" s="326" t="s">
        <v>615</v>
      </c>
      <c r="S3">
        <v>11917.335949999999</v>
      </c>
    </row>
    <row r="4" spans="1:19" ht="15">
      <c r="A4" t="s">
        <v>2</v>
      </c>
      <c r="E4" t="s">
        <v>40</v>
      </c>
      <c r="F4" t="s">
        <v>43</v>
      </c>
      <c r="G4" t="s">
        <v>54</v>
      </c>
      <c r="I4" t="s">
        <v>118</v>
      </c>
      <c r="J4" t="s">
        <v>705</v>
      </c>
      <c r="K4" t="s">
        <v>144</v>
      </c>
      <c r="L4" t="s">
        <v>741</v>
      </c>
      <c r="M4" t="s">
        <v>434</v>
      </c>
      <c r="N4" t="s">
        <v>432</v>
      </c>
      <c r="O4" t="s">
        <v>591</v>
      </c>
      <c r="P4" t="s">
        <v>571</v>
      </c>
      <c r="Q4">
        <v>213</v>
      </c>
      <c r="R4" s="326" t="s">
        <v>616</v>
      </c>
      <c r="S4">
        <v>42553</v>
      </c>
    </row>
    <row r="5" spans="6:19" ht="15">
      <c r="F5" t="s">
        <v>44</v>
      </c>
      <c r="I5" t="s">
        <v>121</v>
      </c>
      <c r="J5" t="s">
        <v>706</v>
      </c>
      <c r="K5" t="s">
        <v>752</v>
      </c>
      <c r="M5" t="s">
        <v>442</v>
      </c>
      <c r="N5" t="s">
        <v>438</v>
      </c>
      <c r="O5" t="s">
        <v>591</v>
      </c>
      <c r="P5" t="s">
        <v>576</v>
      </c>
      <c r="Q5">
        <v>105</v>
      </c>
      <c r="R5" s="326" t="s">
        <v>617</v>
      </c>
      <c r="S5">
        <v>43039.3</v>
      </c>
    </row>
    <row r="6" spans="6:19" ht="15">
      <c r="F6" t="s">
        <v>45</v>
      </c>
      <c r="I6" t="s">
        <v>124</v>
      </c>
      <c r="J6" t="s">
        <v>346</v>
      </c>
      <c r="M6" t="s">
        <v>478</v>
      </c>
      <c r="N6" t="s">
        <v>476</v>
      </c>
      <c r="O6" t="s">
        <v>18</v>
      </c>
      <c r="P6" t="s">
        <v>479</v>
      </c>
      <c r="Q6">
        <v>26</v>
      </c>
      <c r="R6" s="326" t="s">
        <v>618</v>
      </c>
      <c r="S6">
        <v>10400</v>
      </c>
    </row>
    <row r="7" spans="9:19" ht="15">
      <c r="I7" t="s">
        <v>707</v>
      </c>
      <c r="J7" t="s">
        <v>708</v>
      </c>
      <c r="M7" t="s">
        <v>490</v>
      </c>
      <c r="N7" t="s">
        <v>489</v>
      </c>
      <c r="O7" t="s">
        <v>591</v>
      </c>
      <c r="P7" t="s">
        <v>491</v>
      </c>
      <c r="Q7">
        <v>256</v>
      </c>
      <c r="R7" s="326" t="s">
        <v>618</v>
      </c>
      <c r="S7">
        <v>34724</v>
      </c>
    </row>
    <row r="8" spans="9:19" ht="15">
      <c r="I8" t="s">
        <v>709</v>
      </c>
      <c r="J8" t="s">
        <v>133</v>
      </c>
      <c r="M8" t="s">
        <v>441</v>
      </c>
      <c r="N8" t="s">
        <v>438</v>
      </c>
      <c r="O8" t="s">
        <v>591</v>
      </c>
      <c r="P8" t="s">
        <v>575</v>
      </c>
      <c r="Q8">
        <v>270</v>
      </c>
      <c r="R8" s="326" t="s">
        <v>616</v>
      </c>
      <c r="S8">
        <v>68835.5</v>
      </c>
    </row>
    <row r="9" spans="9:19" ht="15">
      <c r="I9" t="s">
        <v>710</v>
      </c>
      <c r="J9" t="s">
        <v>131</v>
      </c>
      <c r="M9" t="s">
        <v>357</v>
      </c>
      <c r="N9" t="s">
        <v>355</v>
      </c>
      <c r="O9" t="s">
        <v>18</v>
      </c>
      <c r="P9" t="s">
        <v>508</v>
      </c>
      <c r="Q9">
        <v>75</v>
      </c>
      <c r="R9" s="326" t="s">
        <v>616</v>
      </c>
      <c r="S9">
        <v>25926</v>
      </c>
    </row>
    <row r="10" spans="9:19" ht="15">
      <c r="I10" t="s">
        <v>122</v>
      </c>
      <c r="J10" t="s">
        <v>134</v>
      </c>
      <c r="M10" t="s">
        <v>353</v>
      </c>
      <c r="N10" t="s">
        <v>352</v>
      </c>
      <c r="O10" t="s">
        <v>18</v>
      </c>
      <c r="P10" t="s">
        <v>504</v>
      </c>
      <c r="Q10">
        <v>75</v>
      </c>
      <c r="R10" s="326" t="s">
        <v>615</v>
      </c>
      <c r="S10">
        <v>20376.07938</v>
      </c>
    </row>
    <row r="11" spans="9:19" ht="15">
      <c r="I11" t="s">
        <v>713</v>
      </c>
      <c r="J11" t="s">
        <v>137</v>
      </c>
      <c r="M11" t="s">
        <v>433</v>
      </c>
      <c r="N11" t="s">
        <v>432</v>
      </c>
      <c r="O11" t="s">
        <v>591</v>
      </c>
      <c r="P11" t="s">
        <v>570</v>
      </c>
      <c r="Q11">
        <v>70</v>
      </c>
      <c r="R11" s="326" t="s">
        <v>619</v>
      </c>
      <c r="S11">
        <v>27761.759</v>
      </c>
    </row>
    <row r="12" spans="9:19" ht="15">
      <c r="I12" t="s">
        <v>347</v>
      </c>
      <c r="J12" t="s">
        <v>721</v>
      </c>
      <c r="M12" t="s">
        <v>589</v>
      </c>
      <c r="N12" t="s">
        <v>438</v>
      </c>
      <c r="O12" t="s">
        <v>592</v>
      </c>
      <c r="P12" t="s">
        <v>446</v>
      </c>
      <c r="Q12">
        <v>160</v>
      </c>
      <c r="R12" s="326" t="s">
        <v>616</v>
      </c>
      <c r="S12">
        <v>38572.307</v>
      </c>
    </row>
    <row r="13" spans="9:19" ht="15">
      <c r="I13" t="s">
        <v>126</v>
      </c>
      <c r="J13" t="s">
        <v>132</v>
      </c>
      <c r="M13" t="s">
        <v>456</v>
      </c>
      <c r="N13" t="s">
        <v>455</v>
      </c>
      <c r="O13" t="s">
        <v>16</v>
      </c>
      <c r="P13" t="s">
        <v>457</v>
      </c>
      <c r="Q13">
        <v>50</v>
      </c>
      <c r="R13" s="326" t="s">
        <v>618</v>
      </c>
      <c r="S13">
        <v>11974.108</v>
      </c>
    </row>
    <row r="14" spans="9:19" ht="15">
      <c r="I14" t="s">
        <v>120</v>
      </c>
      <c r="J14" t="s">
        <v>711</v>
      </c>
      <c r="M14" t="s">
        <v>360</v>
      </c>
      <c r="N14" t="s">
        <v>358</v>
      </c>
      <c r="O14" t="s">
        <v>18</v>
      </c>
      <c r="P14" t="s">
        <v>510</v>
      </c>
      <c r="Q14">
        <v>40</v>
      </c>
      <c r="R14" s="326" t="s">
        <v>616</v>
      </c>
      <c r="S14">
        <v>13985</v>
      </c>
    </row>
    <row r="15" spans="10:19" ht="15">
      <c r="J15" t="s">
        <v>712</v>
      </c>
      <c r="M15" t="s">
        <v>396</v>
      </c>
      <c r="N15" t="s">
        <v>394</v>
      </c>
      <c r="O15" t="s">
        <v>591</v>
      </c>
      <c r="P15" t="s">
        <v>538</v>
      </c>
      <c r="Q15">
        <v>200</v>
      </c>
      <c r="R15" s="326" t="s">
        <v>615</v>
      </c>
      <c r="S15">
        <v>38021</v>
      </c>
    </row>
    <row r="16" spans="10:19" ht="15">
      <c r="J16" t="s">
        <v>159</v>
      </c>
      <c r="M16" t="s">
        <v>466</v>
      </c>
      <c r="N16" t="s">
        <v>465</v>
      </c>
      <c r="O16" t="s">
        <v>16</v>
      </c>
      <c r="P16" t="s">
        <v>467</v>
      </c>
      <c r="Q16">
        <v>32</v>
      </c>
      <c r="R16" s="326">
        <v>42733</v>
      </c>
      <c r="S16">
        <v>15974</v>
      </c>
    </row>
    <row r="17" spans="10:19" ht="15">
      <c r="J17" t="s">
        <v>158</v>
      </c>
      <c r="M17" t="s">
        <v>392</v>
      </c>
      <c r="N17" t="s">
        <v>390</v>
      </c>
      <c r="O17" t="s">
        <v>591</v>
      </c>
      <c r="P17" t="s">
        <v>535</v>
      </c>
      <c r="Q17">
        <v>200</v>
      </c>
      <c r="R17" s="326">
        <v>42733</v>
      </c>
      <c r="S17">
        <v>17599</v>
      </c>
    </row>
    <row r="18" spans="10:19" ht="15">
      <c r="J18" t="s">
        <v>714</v>
      </c>
      <c r="M18" t="s">
        <v>481</v>
      </c>
      <c r="N18" t="s">
        <v>476</v>
      </c>
      <c r="O18" t="s">
        <v>18</v>
      </c>
      <c r="P18" s="487" t="s">
        <v>301</v>
      </c>
      <c r="Q18">
        <v>32</v>
      </c>
      <c r="R18" s="326" t="s">
        <v>622</v>
      </c>
      <c r="S18">
        <v>15091</v>
      </c>
    </row>
    <row r="19" spans="10:19" ht="15">
      <c r="J19" t="s">
        <v>715</v>
      </c>
      <c r="M19" t="s">
        <v>393</v>
      </c>
      <c r="N19" t="s">
        <v>390</v>
      </c>
      <c r="O19" t="s">
        <v>591</v>
      </c>
      <c r="P19" t="s">
        <v>536</v>
      </c>
      <c r="Q19">
        <v>120</v>
      </c>
      <c r="R19" s="326" t="s">
        <v>620</v>
      </c>
      <c r="S19">
        <v>21640</v>
      </c>
    </row>
    <row r="20" spans="10:19" ht="15">
      <c r="J20" t="s">
        <v>716</v>
      </c>
      <c r="M20" t="s">
        <v>359</v>
      </c>
      <c r="N20" t="s">
        <v>358</v>
      </c>
      <c r="O20" t="s">
        <v>18</v>
      </c>
      <c r="P20" t="s">
        <v>509</v>
      </c>
      <c r="Q20">
        <v>45</v>
      </c>
      <c r="R20" s="326" t="s">
        <v>623</v>
      </c>
      <c r="S20">
        <v>15697</v>
      </c>
    </row>
    <row r="21" spans="10:19" ht="15">
      <c r="J21" t="s">
        <v>717</v>
      </c>
      <c r="M21" t="s">
        <v>747</v>
      </c>
      <c r="N21" t="s">
        <v>397</v>
      </c>
      <c r="O21" t="s">
        <v>592</v>
      </c>
      <c r="P21" t="s">
        <v>542</v>
      </c>
      <c r="Q21">
        <v>3000</v>
      </c>
      <c r="R21" s="326" t="s">
        <v>622</v>
      </c>
      <c r="S21">
        <v>138000</v>
      </c>
    </row>
    <row r="22" spans="10:19" ht="15">
      <c r="J22" t="s">
        <v>718</v>
      </c>
      <c r="M22" t="s">
        <v>748</v>
      </c>
      <c r="N22" t="s">
        <v>397</v>
      </c>
      <c r="O22" t="s">
        <v>592</v>
      </c>
      <c r="P22" t="s">
        <v>543</v>
      </c>
      <c r="Q22">
        <v>1080</v>
      </c>
      <c r="R22" s="326">
        <v>42733</v>
      </c>
      <c r="S22">
        <v>50000</v>
      </c>
    </row>
    <row r="23" spans="10:19" ht="15">
      <c r="J23" t="s">
        <v>720</v>
      </c>
      <c r="M23" t="s">
        <v>414</v>
      </c>
      <c r="N23" t="s">
        <v>413</v>
      </c>
      <c r="O23" t="s">
        <v>18</v>
      </c>
      <c r="P23" t="s">
        <v>554</v>
      </c>
      <c r="Q23">
        <v>45</v>
      </c>
      <c r="R23" s="326" t="s">
        <v>623</v>
      </c>
      <c r="S23">
        <v>20676.96</v>
      </c>
    </row>
    <row r="24" spans="10:19" ht="15">
      <c r="J24" t="s">
        <v>723</v>
      </c>
      <c r="M24" t="s">
        <v>411</v>
      </c>
      <c r="N24" t="s">
        <v>410</v>
      </c>
      <c r="O24" t="s">
        <v>18</v>
      </c>
      <c r="P24" t="s">
        <v>552</v>
      </c>
      <c r="Q24">
        <v>27</v>
      </c>
      <c r="R24" s="326" t="s">
        <v>622</v>
      </c>
      <c r="S24">
        <v>10686.4</v>
      </c>
    </row>
    <row r="25" spans="10:19" ht="15">
      <c r="J25" t="s">
        <v>719</v>
      </c>
      <c r="M25" t="s">
        <v>415</v>
      </c>
      <c r="N25" t="s">
        <v>413</v>
      </c>
      <c r="O25" t="s">
        <v>18</v>
      </c>
      <c r="P25" t="s">
        <v>556</v>
      </c>
      <c r="Q25">
        <v>45</v>
      </c>
      <c r="R25" s="326" t="s">
        <v>620</v>
      </c>
      <c r="S25">
        <v>29979</v>
      </c>
    </row>
    <row r="26" spans="10:19" ht="15">
      <c r="J26" t="s">
        <v>722</v>
      </c>
      <c r="M26" t="s">
        <v>372</v>
      </c>
      <c r="N26" t="s">
        <v>371</v>
      </c>
      <c r="O26" t="s">
        <v>18</v>
      </c>
      <c r="P26" t="s">
        <v>520</v>
      </c>
      <c r="Q26">
        <v>52</v>
      </c>
      <c r="R26" s="326" t="s">
        <v>615</v>
      </c>
      <c r="S26">
        <v>14532</v>
      </c>
    </row>
    <row r="27" spans="13:19" ht="15">
      <c r="M27" t="s">
        <v>388</v>
      </c>
      <c r="N27" t="s">
        <v>387</v>
      </c>
      <c r="O27" t="s">
        <v>18</v>
      </c>
      <c r="P27" t="s">
        <v>532</v>
      </c>
      <c r="Q27">
        <v>50</v>
      </c>
      <c r="R27" s="326" t="s">
        <v>615</v>
      </c>
      <c r="S27">
        <v>13886</v>
      </c>
    </row>
    <row r="28" spans="13:19" ht="15">
      <c r="M28" t="s">
        <v>385</v>
      </c>
      <c r="N28" t="s">
        <v>382</v>
      </c>
      <c r="O28" t="s">
        <v>18</v>
      </c>
      <c r="P28" t="s">
        <v>530</v>
      </c>
      <c r="Q28">
        <v>100</v>
      </c>
      <c r="R28" s="326" t="s">
        <v>616</v>
      </c>
      <c r="S28">
        <v>44742</v>
      </c>
    </row>
    <row r="29" spans="13:19" ht="15">
      <c r="M29" t="s">
        <v>428</v>
      </c>
      <c r="N29" t="s">
        <v>427</v>
      </c>
      <c r="O29" t="s">
        <v>18</v>
      </c>
      <c r="P29" t="s">
        <v>567</v>
      </c>
      <c r="Q29">
        <v>56</v>
      </c>
      <c r="R29" s="326" t="s">
        <v>619</v>
      </c>
      <c r="S29">
        <v>18620.36</v>
      </c>
    </row>
    <row r="30" spans="13:19" ht="15">
      <c r="M30" t="s">
        <v>463</v>
      </c>
      <c r="N30" t="s">
        <v>455</v>
      </c>
      <c r="O30" t="s">
        <v>16</v>
      </c>
      <c r="P30" t="s">
        <v>464</v>
      </c>
      <c r="Q30">
        <v>48</v>
      </c>
      <c r="R30" s="326">
        <v>42733</v>
      </c>
      <c r="S30">
        <v>14624.478</v>
      </c>
    </row>
    <row r="31" spans="13:19" ht="15">
      <c r="M31" t="s">
        <v>590</v>
      </c>
      <c r="N31" t="s">
        <v>438</v>
      </c>
      <c r="O31" t="s">
        <v>592</v>
      </c>
      <c r="P31" t="s">
        <v>447</v>
      </c>
      <c r="Q31">
        <v>160</v>
      </c>
      <c r="R31" s="326" t="s">
        <v>621</v>
      </c>
      <c r="S31">
        <v>41350.126</v>
      </c>
    </row>
    <row r="32" spans="13:19" ht="15">
      <c r="M32" t="s">
        <v>483</v>
      </c>
      <c r="N32" t="s">
        <v>482</v>
      </c>
      <c r="O32" t="s">
        <v>18</v>
      </c>
      <c r="P32" t="s">
        <v>484</v>
      </c>
      <c r="Q32">
        <v>72</v>
      </c>
      <c r="R32" s="326" t="s">
        <v>618</v>
      </c>
      <c r="S32">
        <v>28720</v>
      </c>
    </row>
    <row r="33" spans="13:19" ht="15">
      <c r="M33" t="s">
        <v>578</v>
      </c>
      <c r="N33" t="s">
        <v>361</v>
      </c>
      <c r="O33" t="s">
        <v>18</v>
      </c>
      <c r="P33" t="s">
        <v>512</v>
      </c>
      <c r="Q33">
        <v>28</v>
      </c>
      <c r="R33" s="326">
        <v>42733</v>
      </c>
      <c r="S33">
        <v>14616.073</v>
      </c>
    </row>
    <row r="34" spans="13:19" ht="15">
      <c r="M34" t="s">
        <v>480</v>
      </c>
      <c r="N34" t="s">
        <v>476</v>
      </c>
      <c r="O34" t="s">
        <v>18</v>
      </c>
      <c r="P34" t="s">
        <v>479</v>
      </c>
      <c r="Q34">
        <v>29</v>
      </c>
      <c r="R34" s="326" t="s">
        <v>616</v>
      </c>
      <c r="S34">
        <v>14204</v>
      </c>
    </row>
    <row r="35" spans="13:19" ht="15">
      <c r="M35" t="s">
        <v>579</v>
      </c>
      <c r="N35" t="s">
        <v>378</v>
      </c>
      <c r="O35" t="s">
        <v>18</v>
      </c>
      <c r="P35" t="s">
        <v>527</v>
      </c>
      <c r="Q35">
        <v>56</v>
      </c>
      <c r="R35" s="326" t="s">
        <v>623</v>
      </c>
      <c r="S35">
        <v>27758.8</v>
      </c>
    </row>
    <row r="36" spans="13:19" ht="15">
      <c r="M36" t="s">
        <v>426</v>
      </c>
      <c r="N36" t="s">
        <v>422</v>
      </c>
      <c r="O36" t="s">
        <v>18</v>
      </c>
      <c r="P36" t="s">
        <v>566</v>
      </c>
      <c r="Q36">
        <v>40</v>
      </c>
      <c r="R36" s="326" t="s">
        <v>622</v>
      </c>
      <c r="S36">
        <v>14147</v>
      </c>
    </row>
    <row r="37" spans="13:19" ht="15">
      <c r="M37" t="s">
        <v>402</v>
      </c>
      <c r="N37" t="s">
        <v>400</v>
      </c>
      <c r="O37" t="s">
        <v>16</v>
      </c>
      <c r="P37" t="s">
        <v>546</v>
      </c>
      <c r="Q37">
        <v>28</v>
      </c>
      <c r="R37" s="326" t="s">
        <v>622</v>
      </c>
      <c r="S37">
        <v>18027.533</v>
      </c>
    </row>
    <row r="38" spans="13:19" ht="15">
      <c r="M38" t="s">
        <v>418</v>
      </c>
      <c r="N38" t="s">
        <v>416</v>
      </c>
      <c r="O38" t="s">
        <v>18</v>
      </c>
      <c r="P38" t="s">
        <v>558</v>
      </c>
      <c r="Q38">
        <v>55</v>
      </c>
      <c r="R38" s="326" t="s">
        <v>619</v>
      </c>
      <c r="S38">
        <v>20239.3</v>
      </c>
    </row>
    <row r="39" spans="13:19" ht="15">
      <c r="M39" t="s">
        <v>417</v>
      </c>
      <c r="N39" t="s">
        <v>416</v>
      </c>
      <c r="O39" t="s">
        <v>18</v>
      </c>
      <c r="P39" t="s">
        <v>557</v>
      </c>
      <c r="Q39">
        <v>30</v>
      </c>
      <c r="R39" s="326" t="s">
        <v>619</v>
      </c>
      <c r="S39">
        <v>13018.2</v>
      </c>
    </row>
    <row r="40" spans="13:19" ht="15">
      <c r="M40" t="s">
        <v>405</v>
      </c>
      <c r="N40" t="s">
        <v>404</v>
      </c>
      <c r="O40" t="s">
        <v>16</v>
      </c>
      <c r="P40" t="s">
        <v>548</v>
      </c>
      <c r="Q40">
        <v>110</v>
      </c>
      <c r="R40" s="326" t="s">
        <v>622</v>
      </c>
      <c r="S40">
        <v>43755</v>
      </c>
    </row>
    <row r="41" spans="13:19" ht="15">
      <c r="M41" t="s">
        <v>449</v>
      </c>
      <c r="N41" t="s">
        <v>448</v>
      </c>
      <c r="O41" t="s">
        <v>16</v>
      </c>
      <c r="P41" t="s">
        <v>450</v>
      </c>
      <c r="Q41">
        <v>26</v>
      </c>
      <c r="R41" s="326" t="s">
        <v>618</v>
      </c>
      <c r="S41">
        <v>10367.5</v>
      </c>
    </row>
    <row r="42" spans="13:19" ht="15">
      <c r="M42" t="s">
        <v>368</v>
      </c>
      <c r="N42" t="s">
        <v>365</v>
      </c>
      <c r="O42" t="s">
        <v>18</v>
      </c>
      <c r="P42" t="s">
        <v>517</v>
      </c>
      <c r="Q42">
        <v>170</v>
      </c>
      <c r="R42" s="326">
        <v>42733</v>
      </c>
      <c r="S42">
        <v>25126</v>
      </c>
    </row>
    <row r="43" spans="13:19" ht="15">
      <c r="M43" t="s">
        <v>379</v>
      </c>
      <c r="N43" t="s">
        <v>378</v>
      </c>
      <c r="O43" t="s">
        <v>18</v>
      </c>
      <c r="P43" t="s">
        <v>524</v>
      </c>
      <c r="Q43">
        <v>29</v>
      </c>
      <c r="R43" s="326" t="s">
        <v>623</v>
      </c>
      <c r="S43">
        <v>9017.9</v>
      </c>
    </row>
    <row r="44" spans="13:19" ht="15">
      <c r="M44" t="s">
        <v>398</v>
      </c>
      <c r="N44" t="s">
        <v>397</v>
      </c>
      <c r="O44" t="s">
        <v>591</v>
      </c>
      <c r="P44" t="s">
        <v>539</v>
      </c>
      <c r="Q44">
        <v>2500</v>
      </c>
      <c r="R44" s="326" t="s">
        <v>507</v>
      </c>
      <c r="S44">
        <v>131841</v>
      </c>
    </row>
    <row r="45" spans="13:19" ht="15">
      <c r="M45" t="s">
        <v>424</v>
      </c>
      <c r="N45" t="s">
        <v>422</v>
      </c>
      <c r="O45" t="s">
        <v>18</v>
      </c>
      <c r="P45" t="s">
        <v>564</v>
      </c>
      <c r="Q45">
        <v>28</v>
      </c>
      <c r="R45" s="326" t="s">
        <v>623</v>
      </c>
      <c r="S45">
        <v>11195</v>
      </c>
    </row>
    <row r="46" spans="13:19" ht="15">
      <c r="M46" t="s">
        <v>384</v>
      </c>
      <c r="N46" t="s">
        <v>382</v>
      </c>
      <c r="O46" t="s">
        <v>18</v>
      </c>
      <c r="P46" t="s">
        <v>529</v>
      </c>
      <c r="Q46">
        <v>25</v>
      </c>
      <c r="R46" s="326" t="s">
        <v>615</v>
      </c>
      <c r="S46">
        <v>10670.839</v>
      </c>
    </row>
    <row r="47" spans="13:19" ht="15">
      <c r="M47" t="s">
        <v>399</v>
      </c>
      <c r="N47" t="s">
        <v>397</v>
      </c>
      <c r="O47" t="s">
        <v>591</v>
      </c>
      <c r="P47" t="s">
        <v>540</v>
      </c>
      <c r="Q47">
        <v>240</v>
      </c>
      <c r="R47" s="326" t="s">
        <v>507</v>
      </c>
      <c r="S47">
        <v>58710</v>
      </c>
    </row>
    <row r="48" spans="13:19" ht="15">
      <c r="M48" t="s">
        <v>349</v>
      </c>
      <c r="N48" t="s">
        <v>348</v>
      </c>
      <c r="O48" t="s">
        <v>16</v>
      </c>
      <c r="P48" t="s">
        <v>502</v>
      </c>
      <c r="Q48">
        <v>50</v>
      </c>
      <c r="R48" s="326" t="s">
        <v>622</v>
      </c>
      <c r="S48">
        <v>21895</v>
      </c>
    </row>
    <row r="49" spans="13:19" ht="15">
      <c r="M49" t="s">
        <v>477</v>
      </c>
      <c r="N49" t="s">
        <v>476</v>
      </c>
      <c r="O49" t="s">
        <v>18</v>
      </c>
      <c r="P49" s="487" t="s">
        <v>301</v>
      </c>
      <c r="Q49">
        <v>29</v>
      </c>
      <c r="R49" s="326" t="s">
        <v>618</v>
      </c>
      <c r="S49">
        <v>16432</v>
      </c>
    </row>
    <row r="50" spans="13:19" ht="15">
      <c r="M50" t="s">
        <v>485</v>
      </c>
      <c r="N50" t="s">
        <v>482</v>
      </c>
      <c r="O50" t="s">
        <v>18</v>
      </c>
      <c r="P50" t="s">
        <v>486</v>
      </c>
      <c r="Q50">
        <v>200</v>
      </c>
      <c r="R50" s="326" t="s">
        <v>616</v>
      </c>
      <c r="S50">
        <v>79300</v>
      </c>
    </row>
    <row r="51" spans="13:19" ht="15">
      <c r="M51" t="s">
        <v>487</v>
      </c>
      <c r="N51" t="s">
        <v>482</v>
      </c>
      <c r="O51" t="s">
        <v>18</v>
      </c>
      <c r="P51" t="s">
        <v>488</v>
      </c>
      <c r="Q51">
        <v>150</v>
      </c>
      <c r="R51" s="326" t="s">
        <v>616</v>
      </c>
      <c r="S51">
        <v>59919.4531</v>
      </c>
    </row>
    <row r="52" spans="13:19" ht="15">
      <c r="M52" t="s">
        <v>493</v>
      </c>
      <c r="N52" t="s">
        <v>492</v>
      </c>
      <c r="O52" t="s">
        <v>591</v>
      </c>
      <c r="P52" t="s">
        <v>494</v>
      </c>
      <c r="Q52">
        <v>600</v>
      </c>
      <c r="R52" s="326" t="s">
        <v>616</v>
      </c>
      <c r="S52">
        <v>137176</v>
      </c>
    </row>
    <row r="53" spans="13:19" ht="15">
      <c r="M53" t="s">
        <v>377</v>
      </c>
      <c r="N53" t="s">
        <v>376</v>
      </c>
      <c r="O53" t="s">
        <v>18</v>
      </c>
      <c r="P53" t="s">
        <v>523</v>
      </c>
      <c r="Q53">
        <v>32</v>
      </c>
      <c r="R53" s="326" t="s">
        <v>622</v>
      </c>
      <c r="S53">
        <v>16742.838</v>
      </c>
    </row>
    <row r="54" spans="13:19" ht="15">
      <c r="M54" t="s">
        <v>354</v>
      </c>
      <c r="N54" t="s">
        <v>352</v>
      </c>
      <c r="O54" t="s">
        <v>18</v>
      </c>
      <c r="P54" t="s">
        <v>505</v>
      </c>
      <c r="Q54">
        <v>25</v>
      </c>
      <c r="R54" s="326" t="s">
        <v>622</v>
      </c>
      <c r="S54">
        <v>8708</v>
      </c>
    </row>
    <row r="55" spans="13:19" ht="15">
      <c r="M55" t="s">
        <v>431</v>
      </c>
      <c r="N55" t="s">
        <v>430</v>
      </c>
      <c r="O55" t="s">
        <v>18</v>
      </c>
      <c r="P55" t="s">
        <v>569</v>
      </c>
      <c r="Q55">
        <v>75</v>
      </c>
      <c r="R55" s="326">
        <v>42733</v>
      </c>
      <c r="S55">
        <v>24466.342</v>
      </c>
    </row>
    <row r="56" spans="13:19" ht="15">
      <c r="M56" t="s">
        <v>362</v>
      </c>
      <c r="N56" t="s">
        <v>361</v>
      </c>
      <c r="O56" t="s">
        <v>18</v>
      </c>
      <c r="P56" t="s">
        <v>511</v>
      </c>
      <c r="Q56">
        <v>34</v>
      </c>
      <c r="R56" s="326" t="s">
        <v>623</v>
      </c>
      <c r="S56">
        <v>12574</v>
      </c>
    </row>
    <row r="57" spans="13:19" ht="15">
      <c r="M57" t="s">
        <v>409</v>
      </c>
      <c r="N57" t="s">
        <v>408</v>
      </c>
      <c r="O57" t="s">
        <v>16</v>
      </c>
      <c r="P57" t="s">
        <v>551</v>
      </c>
      <c r="Q57">
        <v>50</v>
      </c>
      <c r="R57" s="326" t="s">
        <v>620</v>
      </c>
      <c r="S57">
        <v>28911.268</v>
      </c>
    </row>
    <row r="58" spans="13:19" ht="15">
      <c r="M58" t="s">
        <v>389</v>
      </c>
      <c r="N58" t="s">
        <v>387</v>
      </c>
      <c r="O58" t="s">
        <v>18</v>
      </c>
      <c r="P58" t="s">
        <v>533</v>
      </c>
      <c r="Q58">
        <v>64</v>
      </c>
      <c r="R58" s="326" t="s">
        <v>616</v>
      </c>
      <c r="S58">
        <v>24087</v>
      </c>
    </row>
    <row r="59" spans="13:19" ht="15">
      <c r="M59" t="s">
        <v>474</v>
      </c>
      <c r="N59" t="s">
        <v>468</v>
      </c>
      <c r="O59" t="s">
        <v>18</v>
      </c>
      <c r="P59" t="s">
        <v>475</v>
      </c>
      <c r="Q59">
        <v>25</v>
      </c>
      <c r="R59" s="326">
        <v>42733</v>
      </c>
      <c r="S59">
        <v>12220</v>
      </c>
    </row>
    <row r="60" spans="13:19" ht="15">
      <c r="M60" t="s">
        <v>363</v>
      </c>
      <c r="N60" t="s">
        <v>361</v>
      </c>
      <c r="O60" t="s">
        <v>18</v>
      </c>
      <c r="P60" t="s">
        <v>513</v>
      </c>
      <c r="Q60">
        <v>38</v>
      </c>
      <c r="R60" s="326" t="s">
        <v>622</v>
      </c>
      <c r="S60">
        <v>15291.377</v>
      </c>
    </row>
    <row r="61" spans="13:19" ht="15">
      <c r="M61" t="s">
        <v>461</v>
      </c>
      <c r="N61" t="s">
        <v>455</v>
      </c>
      <c r="O61" t="s">
        <v>16</v>
      </c>
      <c r="P61" t="s">
        <v>462</v>
      </c>
      <c r="Q61">
        <v>40</v>
      </c>
      <c r="R61" s="326" t="s">
        <v>622</v>
      </c>
      <c r="S61">
        <v>15127.475</v>
      </c>
    </row>
    <row r="62" spans="13:19" ht="15">
      <c r="M62" t="s">
        <v>584</v>
      </c>
      <c r="N62" t="s">
        <v>416</v>
      </c>
      <c r="O62" t="s">
        <v>18</v>
      </c>
      <c r="P62" t="s">
        <v>559</v>
      </c>
      <c r="Q62">
        <v>25</v>
      </c>
      <c r="R62" s="326">
        <v>42733</v>
      </c>
      <c r="S62">
        <v>12246.7</v>
      </c>
    </row>
    <row r="63" spans="13:19" ht="15">
      <c r="M63" t="s">
        <v>406</v>
      </c>
      <c r="N63" t="s">
        <v>404</v>
      </c>
      <c r="O63" t="s">
        <v>16</v>
      </c>
      <c r="P63" t="s">
        <v>549</v>
      </c>
      <c r="Q63">
        <v>60</v>
      </c>
      <c r="R63" s="326" t="s">
        <v>617</v>
      </c>
      <c r="S63">
        <v>30025</v>
      </c>
    </row>
    <row r="64" spans="13:19" ht="15">
      <c r="M64" t="s">
        <v>582</v>
      </c>
      <c r="N64" t="s">
        <v>407</v>
      </c>
      <c r="O64" t="s">
        <v>16</v>
      </c>
      <c r="P64" t="s">
        <v>550</v>
      </c>
      <c r="Q64">
        <v>15</v>
      </c>
      <c r="R64" s="326" t="s">
        <v>620</v>
      </c>
      <c r="S64">
        <v>10863.742</v>
      </c>
    </row>
    <row r="65" spans="13:19" ht="15">
      <c r="M65" t="s">
        <v>471</v>
      </c>
      <c r="N65" t="s">
        <v>468</v>
      </c>
      <c r="O65" t="s">
        <v>18</v>
      </c>
      <c r="P65" s="487" t="s">
        <v>301</v>
      </c>
      <c r="Q65">
        <v>50</v>
      </c>
      <c r="R65" s="326" t="s">
        <v>618</v>
      </c>
      <c r="S65">
        <v>18026.66489</v>
      </c>
    </row>
    <row r="66" spans="13:19" ht="15">
      <c r="M66" t="s">
        <v>439</v>
      </c>
      <c r="N66" t="s">
        <v>438</v>
      </c>
      <c r="O66" t="s">
        <v>591</v>
      </c>
      <c r="P66" t="s">
        <v>785</v>
      </c>
      <c r="Q66">
        <v>800</v>
      </c>
      <c r="R66" s="326" t="s">
        <v>619</v>
      </c>
      <c r="S66">
        <v>116967</v>
      </c>
    </row>
    <row r="67" spans="13:19" ht="15">
      <c r="M67" t="s">
        <v>395</v>
      </c>
      <c r="N67" t="s">
        <v>394</v>
      </c>
      <c r="O67" t="s">
        <v>591</v>
      </c>
      <c r="P67" t="s">
        <v>537</v>
      </c>
      <c r="Q67">
        <v>535</v>
      </c>
      <c r="R67" s="326" t="s">
        <v>623</v>
      </c>
      <c r="S67">
        <v>83896</v>
      </c>
    </row>
    <row r="68" spans="13:19" ht="15">
      <c r="M68" t="s">
        <v>423</v>
      </c>
      <c r="N68" t="s">
        <v>422</v>
      </c>
      <c r="O68" t="s">
        <v>18</v>
      </c>
      <c r="P68" t="s">
        <v>563</v>
      </c>
      <c r="Q68">
        <v>200</v>
      </c>
      <c r="R68" s="326" t="s">
        <v>616</v>
      </c>
      <c r="S68">
        <v>57220.95882</v>
      </c>
    </row>
    <row r="69" spans="13:19" ht="15">
      <c r="M69" t="s">
        <v>472</v>
      </c>
      <c r="N69" t="s">
        <v>468</v>
      </c>
      <c r="O69" t="s">
        <v>18</v>
      </c>
      <c r="P69" t="s">
        <v>473</v>
      </c>
      <c r="Q69">
        <v>27</v>
      </c>
      <c r="R69" s="326" t="s">
        <v>622</v>
      </c>
      <c r="S69">
        <v>10722</v>
      </c>
    </row>
    <row r="70" spans="13:19" ht="15">
      <c r="M70" t="s">
        <v>420</v>
      </c>
      <c r="N70" t="s">
        <v>419</v>
      </c>
      <c r="O70" t="s">
        <v>18</v>
      </c>
      <c r="P70" t="s">
        <v>561</v>
      </c>
      <c r="Q70">
        <v>50</v>
      </c>
      <c r="R70" s="326" t="s">
        <v>616</v>
      </c>
      <c r="S70">
        <v>26033</v>
      </c>
    </row>
    <row r="71" spans="13:19" ht="15">
      <c r="M71" t="s">
        <v>401</v>
      </c>
      <c r="N71" t="s">
        <v>400</v>
      </c>
      <c r="O71" t="s">
        <v>16</v>
      </c>
      <c r="P71" t="s">
        <v>545</v>
      </c>
      <c r="Q71">
        <v>100</v>
      </c>
      <c r="R71" s="326" t="s">
        <v>623</v>
      </c>
      <c r="S71">
        <v>67194.89</v>
      </c>
    </row>
    <row r="72" spans="13:19" ht="15">
      <c r="M72" t="s">
        <v>425</v>
      </c>
      <c r="N72" t="s">
        <v>422</v>
      </c>
      <c r="O72" t="s">
        <v>18</v>
      </c>
      <c r="P72" t="s">
        <v>565</v>
      </c>
      <c r="Q72">
        <v>44</v>
      </c>
      <c r="R72" s="326" t="s">
        <v>622</v>
      </c>
      <c r="S72">
        <v>18080</v>
      </c>
    </row>
    <row r="73" spans="13:19" ht="15">
      <c r="M73" t="s">
        <v>451</v>
      </c>
      <c r="N73" t="s">
        <v>448</v>
      </c>
      <c r="O73" t="s">
        <v>16</v>
      </c>
      <c r="P73" t="s">
        <v>452</v>
      </c>
      <c r="Q73">
        <v>72</v>
      </c>
      <c r="R73" s="326">
        <v>42733</v>
      </c>
      <c r="S73">
        <v>21009.40787</v>
      </c>
    </row>
    <row r="74" spans="13:19" ht="15">
      <c r="M74" t="s">
        <v>469</v>
      </c>
      <c r="N74" t="s">
        <v>468</v>
      </c>
      <c r="O74" t="s">
        <v>18</v>
      </c>
      <c r="P74" t="s">
        <v>470</v>
      </c>
      <c r="Q74">
        <v>40</v>
      </c>
      <c r="R74" s="326" t="s">
        <v>618</v>
      </c>
      <c r="S74">
        <v>9297.339</v>
      </c>
    </row>
    <row r="75" spans="13:19" ht="15">
      <c r="M75" t="s">
        <v>421</v>
      </c>
      <c r="N75" t="s">
        <v>419</v>
      </c>
      <c r="O75" t="s">
        <v>18</v>
      </c>
      <c r="P75" t="s">
        <v>562</v>
      </c>
      <c r="Q75">
        <v>45</v>
      </c>
      <c r="R75" s="326" t="s">
        <v>622</v>
      </c>
      <c r="S75">
        <v>23059.3</v>
      </c>
    </row>
    <row r="76" spans="13:19" ht="15">
      <c r="M76" t="s">
        <v>453</v>
      </c>
      <c r="N76" t="s">
        <v>448</v>
      </c>
      <c r="O76" t="s">
        <v>16</v>
      </c>
      <c r="P76" t="s">
        <v>454</v>
      </c>
      <c r="Q76">
        <v>40</v>
      </c>
      <c r="R76" s="326" t="s">
        <v>622</v>
      </c>
      <c r="S76">
        <v>10286.81</v>
      </c>
    </row>
    <row r="77" spans="13:19" ht="15">
      <c r="M77" t="s">
        <v>436</v>
      </c>
      <c r="N77" t="s">
        <v>435</v>
      </c>
      <c r="O77" t="s">
        <v>591</v>
      </c>
      <c r="P77" t="s">
        <v>572</v>
      </c>
      <c r="Q77">
        <v>200</v>
      </c>
      <c r="R77" s="326" t="s">
        <v>619</v>
      </c>
      <c r="S77">
        <v>32802</v>
      </c>
    </row>
    <row r="78" spans="13:19" ht="15">
      <c r="M78" t="s">
        <v>581</v>
      </c>
      <c r="N78" t="s">
        <v>390</v>
      </c>
      <c r="O78" t="s">
        <v>592</v>
      </c>
      <c r="P78" t="s">
        <v>544</v>
      </c>
      <c r="Q78">
        <v>160</v>
      </c>
      <c r="R78" s="326">
        <v>42733</v>
      </c>
      <c r="S78">
        <v>37183.777</v>
      </c>
    </row>
    <row r="79" spans="13:19" ht="15">
      <c r="M79" t="s">
        <v>585</v>
      </c>
      <c r="N79" t="s">
        <v>416</v>
      </c>
      <c r="O79" t="s">
        <v>18</v>
      </c>
      <c r="P79" t="s">
        <v>560</v>
      </c>
      <c r="Q79">
        <v>45</v>
      </c>
      <c r="R79" s="326" t="s">
        <v>622</v>
      </c>
      <c r="S79">
        <v>24967</v>
      </c>
    </row>
    <row r="80" spans="13:19" ht="15">
      <c r="M80" t="s">
        <v>356</v>
      </c>
      <c r="N80" t="s">
        <v>355</v>
      </c>
      <c r="O80" t="s">
        <v>18</v>
      </c>
      <c r="P80" t="s">
        <v>506</v>
      </c>
      <c r="Q80">
        <v>70</v>
      </c>
      <c r="R80" s="326" t="s">
        <v>507</v>
      </c>
      <c r="S80">
        <v>19990</v>
      </c>
    </row>
    <row r="81" spans="13:19" ht="15">
      <c r="M81" t="s">
        <v>588</v>
      </c>
      <c r="N81" t="s">
        <v>435</v>
      </c>
      <c r="O81" t="s">
        <v>592</v>
      </c>
      <c r="P81" t="s">
        <v>445</v>
      </c>
      <c r="Q81">
        <v>760</v>
      </c>
      <c r="R81" s="326" t="s">
        <v>622</v>
      </c>
      <c r="S81">
        <v>14260</v>
      </c>
    </row>
    <row r="82" spans="13:19" ht="15">
      <c r="M82" t="s">
        <v>440</v>
      </c>
      <c r="N82" t="s">
        <v>438</v>
      </c>
      <c r="O82" t="s">
        <v>591</v>
      </c>
      <c r="P82" t="s">
        <v>574</v>
      </c>
      <c r="Q82">
        <v>495</v>
      </c>
      <c r="R82" s="326" t="s">
        <v>619</v>
      </c>
      <c r="S82">
        <v>35978</v>
      </c>
    </row>
    <row r="83" spans="13:19" ht="15">
      <c r="M83" t="s">
        <v>369</v>
      </c>
      <c r="N83" t="s">
        <v>365</v>
      </c>
      <c r="O83" t="s">
        <v>18</v>
      </c>
      <c r="P83" t="s">
        <v>518</v>
      </c>
      <c r="Q83">
        <v>95</v>
      </c>
      <c r="R83" s="326">
        <v>42733</v>
      </c>
      <c r="S83">
        <v>20628</v>
      </c>
    </row>
    <row r="84" spans="13:19" ht="15">
      <c r="M84" t="s">
        <v>496</v>
      </c>
      <c r="N84" t="s">
        <v>495</v>
      </c>
      <c r="O84" t="s">
        <v>591</v>
      </c>
      <c r="P84" s="487" t="s">
        <v>301</v>
      </c>
      <c r="Q84">
        <v>367</v>
      </c>
      <c r="R84" s="326" t="s">
        <v>618</v>
      </c>
      <c r="S84">
        <v>63793</v>
      </c>
    </row>
    <row r="85" spans="13:19" ht="15">
      <c r="M85" t="s">
        <v>386</v>
      </c>
      <c r="N85" t="s">
        <v>382</v>
      </c>
      <c r="O85" t="s">
        <v>18</v>
      </c>
      <c r="P85" t="s">
        <v>531</v>
      </c>
      <c r="Q85">
        <v>80</v>
      </c>
      <c r="R85" s="326">
        <v>42733</v>
      </c>
      <c r="S85">
        <v>31970</v>
      </c>
    </row>
    <row r="86" spans="13:19" ht="15">
      <c r="M86" t="s">
        <v>499</v>
      </c>
      <c r="N86" t="s">
        <v>495</v>
      </c>
      <c r="O86" t="s">
        <v>592</v>
      </c>
      <c r="P86" t="s">
        <v>500</v>
      </c>
      <c r="Q86">
        <v>240</v>
      </c>
      <c r="R86" s="326" t="s">
        <v>622</v>
      </c>
      <c r="S86">
        <v>58756.703</v>
      </c>
    </row>
    <row r="87" spans="13:19" ht="15">
      <c r="M87" t="s">
        <v>583</v>
      </c>
      <c r="N87" t="s">
        <v>413</v>
      </c>
      <c r="O87" t="s">
        <v>18</v>
      </c>
      <c r="P87" t="s">
        <v>555</v>
      </c>
      <c r="Q87">
        <v>45</v>
      </c>
      <c r="R87" s="326" t="s">
        <v>617</v>
      </c>
      <c r="S87">
        <v>28921.79398</v>
      </c>
    </row>
    <row r="88" spans="13:19" ht="15">
      <c r="M88" t="s">
        <v>749</v>
      </c>
      <c r="N88" t="s">
        <v>370</v>
      </c>
      <c r="O88" t="s">
        <v>18</v>
      </c>
      <c r="P88" t="s">
        <v>519</v>
      </c>
      <c r="Q88">
        <v>33</v>
      </c>
      <c r="R88" s="326" t="s">
        <v>616</v>
      </c>
      <c r="S88">
        <v>13148</v>
      </c>
    </row>
    <row r="89" spans="13:19" ht="15">
      <c r="M89" t="s">
        <v>412</v>
      </c>
      <c r="N89" t="s">
        <v>410</v>
      </c>
      <c r="O89" t="s">
        <v>18</v>
      </c>
      <c r="P89" t="s">
        <v>553</v>
      </c>
      <c r="Q89">
        <v>20</v>
      </c>
      <c r="R89" s="326" t="s">
        <v>617</v>
      </c>
      <c r="S89">
        <v>12379.4</v>
      </c>
    </row>
    <row r="90" spans="13:19" ht="15">
      <c r="M90" t="s">
        <v>586</v>
      </c>
      <c r="N90" t="s">
        <v>432</v>
      </c>
      <c r="O90" t="s">
        <v>592</v>
      </c>
      <c r="P90" t="s">
        <v>443</v>
      </c>
      <c r="Q90">
        <v>240</v>
      </c>
      <c r="R90" s="326" t="s">
        <v>621</v>
      </c>
      <c r="S90">
        <v>54759.32288</v>
      </c>
    </row>
    <row r="91" spans="13:19" ht="15">
      <c r="M91" t="s">
        <v>587</v>
      </c>
      <c r="N91" t="s">
        <v>432</v>
      </c>
      <c r="O91" t="s">
        <v>592</v>
      </c>
      <c r="P91" t="s">
        <v>444</v>
      </c>
      <c r="Q91">
        <v>160</v>
      </c>
      <c r="R91" s="326" t="s">
        <v>621</v>
      </c>
      <c r="S91">
        <v>42151.462</v>
      </c>
    </row>
    <row r="92" spans="13:19" ht="15">
      <c r="M92" t="s">
        <v>380</v>
      </c>
      <c r="N92" t="s">
        <v>378</v>
      </c>
      <c r="O92" t="s">
        <v>18</v>
      </c>
      <c r="P92" t="s">
        <v>525</v>
      </c>
      <c r="Q92">
        <v>50</v>
      </c>
      <c r="R92" s="326" t="s">
        <v>623</v>
      </c>
      <c r="S92">
        <v>17006.348</v>
      </c>
    </row>
    <row r="93" spans="13:19" ht="15">
      <c r="M93" t="s">
        <v>403</v>
      </c>
      <c r="N93" t="s">
        <v>400</v>
      </c>
      <c r="O93" t="s">
        <v>16</v>
      </c>
      <c r="P93" t="s">
        <v>547</v>
      </c>
      <c r="Q93">
        <v>60</v>
      </c>
      <c r="R93" s="326">
        <v>42733</v>
      </c>
      <c r="S93">
        <v>41850</v>
      </c>
    </row>
    <row r="94" spans="13:19" ht="15">
      <c r="M94" t="s">
        <v>381</v>
      </c>
      <c r="N94" t="s">
        <v>378</v>
      </c>
      <c r="O94" t="s">
        <v>18</v>
      </c>
      <c r="P94" t="s">
        <v>526</v>
      </c>
      <c r="Q94">
        <v>26</v>
      </c>
      <c r="R94" s="326" t="s">
        <v>622</v>
      </c>
      <c r="S94">
        <v>9754.581</v>
      </c>
    </row>
    <row r="95" spans="13:19" ht="15">
      <c r="M95" t="s">
        <v>367</v>
      </c>
      <c r="N95" t="s">
        <v>365</v>
      </c>
      <c r="O95" t="s">
        <v>18</v>
      </c>
      <c r="P95" t="s">
        <v>516</v>
      </c>
      <c r="Q95">
        <v>37</v>
      </c>
      <c r="R95" s="326" t="s">
        <v>622</v>
      </c>
      <c r="S95">
        <v>15352.32</v>
      </c>
    </row>
    <row r="96" spans="13:19" ht="15">
      <c r="M96" t="s">
        <v>459</v>
      </c>
      <c r="N96" t="s">
        <v>455</v>
      </c>
      <c r="O96" t="s">
        <v>16</v>
      </c>
      <c r="P96" t="s">
        <v>460</v>
      </c>
      <c r="Q96">
        <v>60</v>
      </c>
      <c r="R96" s="326" t="s">
        <v>616</v>
      </c>
      <c r="S96">
        <v>23970</v>
      </c>
    </row>
    <row r="97" spans="13:19" ht="15">
      <c r="M97" t="s">
        <v>458</v>
      </c>
      <c r="N97" t="s">
        <v>455</v>
      </c>
      <c r="O97" t="s">
        <v>16</v>
      </c>
      <c r="P97" s="487" t="s">
        <v>301</v>
      </c>
      <c r="Q97">
        <v>35</v>
      </c>
      <c r="R97" s="326" t="s">
        <v>618</v>
      </c>
      <c r="S97">
        <v>13660.64536</v>
      </c>
    </row>
    <row r="98" spans="13:19" ht="15">
      <c r="M98" t="s">
        <v>497</v>
      </c>
      <c r="N98" t="s">
        <v>492</v>
      </c>
      <c r="O98" t="s">
        <v>592</v>
      </c>
      <c r="P98" t="s">
        <v>498</v>
      </c>
      <c r="Q98">
        <v>160</v>
      </c>
      <c r="R98" s="326" t="s">
        <v>621</v>
      </c>
      <c r="S98">
        <v>44589.298</v>
      </c>
    </row>
    <row r="99" spans="13:19" ht="15">
      <c r="M99" t="s">
        <v>577</v>
      </c>
      <c r="N99" t="s">
        <v>348</v>
      </c>
      <c r="O99" t="s">
        <v>16</v>
      </c>
      <c r="P99" t="s">
        <v>501</v>
      </c>
      <c r="Q99">
        <v>42</v>
      </c>
      <c r="R99" s="326">
        <v>42733</v>
      </c>
      <c r="S99">
        <v>14237.88494</v>
      </c>
    </row>
    <row r="100" spans="13:19" ht="15">
      <c r="M100" t="s">
        <v>364</v>
      </c>
      <c r="N100" t="s">
        <v>361</v>
      </c>
      <c r="O100" t="s">
        <v>18</v>
      </c>
      <c r="P100" t="s">
        <v>514</v>
      </c>
      <c r="Q100">
        <v>27</v>
      </c>
      <c r="R100" s="326">
        <v>42733</v>
      </c>
      <c r="S100">
        <v>11189.957</v>
      </c>
    </row>
    <row r="101" spans="13:19" ht="15">
      <c r="M101" t="s">
        <v>373</v>
      </c>
      <c r="N101" t="s">
        <v>371</v>
      </c>
      <c r="O101" t="s">
        <v>18</v>
      </c>
      <c r="P101" t="s">
        <v>521</v>
      </c>
      <c r="Q101">
        <v>38</v>
      </c>
      <c r="R101" s="326" t="s">
        <v>616</v>
      </c>
      <c r="S101">
        <v>14380</v>
      </c>
    </row>
    <row r="102" spans="13:19" ht="15">
      <c r="M102" t="s">
        <v>429</v>
      </c>
      <c r="N102" t="s">
        <v>427</v>
      </c>
      <c r="O102" t="s">
        <v>18</v>
      </c>
      <c r="P102" t="s">
        <v>568</v>
      </c>
      <c r="Q102">
        <v>25</v>
      </c>
      <c r="R102" s="326" t="s">
        <v>620</v>
      </c>
      <c r="S102">
        <v>16531.395</v>
      </c>
    </row>
    <row r="103" spans="13:19" ht="15">
      <c r="M103" t="s">
        <v>437</v>
      </c>
      <c r="N103" t="s">
        <v>435</v>
      </c>
      <c r="O103" t="s">
        <v>591</v>
      </c>
      <c r="P103" t="s">
        <v>573</v>
      </c>
      <c r="Q103">
        <v>215</v>
      </c>
      <c r="R103" s="326" t="s">
        <v>616</v>
      </c>
      <c r="S103">
        <v>40120</v>
      </c>
    </row>
    <row r="104" spans="13:19" ht="15">
      <c r="M104" t="s">
        <v>351</v>
      </c>
      <c r="N104" t="s">
        <v>350</v>
      </c>
      <c r="O104" t="s">
        <v>16</v>
      </c>
      <c r="P104" t="s">
        <v>503</v>
      </c>
      <c r="Q104">
        <v>25</v>
      </c>
      <c r="R104" s="326" t="s">
        <v>622</v>
      </c>
      <c r="S104">
        <v>9992</v>
      </c>
    </row>
    <row r="105" spans="13:19" ht="15">
      <c r="M105" t="s">
        <v>391</v>
      </c>
      <c r="N105" t="s">
        <v>390</v>
      </c>
      <c r="O105" t="s">
        <v>591</v>
      </c>
      <c r="P105" t="s">
        <v>534</v>
      </c>
      <c r="Q105">
        <v>520</v>
      </c>
      <c r="R105" s="326" t="s">
        <v>615</v>
      </c>
      <c r="S105">
        <v>86609.03519</v>
      </c>
    </row>
    <row r="106" spans="13:19" ht="15">
      <c r="M106" t="s">
        <v>580</v>
      </c>
      <c r="N106" t="s">
        <v>394</v>
      </c>
      <c r="O106" t="s">
        <v>592</v>
      </c>
      <c r="P106" t="s">
        <v>541</v>
      </c>
      <c r="Q106">
        <v>460</v>
      </c>
      <c r="R106" s="326">
        <v>42024</v>
      </c>
      <c r="S106">
        <v>14260</v>
      </c>
    </row>
    <row r="107" spans="13:19" ht="15">
      <c r="M107" t="s">
        <v>383</v>
      </c>
      <c r="N107" t="s">
        <v>382</v>
      </c>
      <c r="O107" t="s">
        <v>18</v>
      </c>
      <c r="P107" t="s">
        <v>528</v>
      </c>
      <c r="Q107">
        <v>55</v>
      </c>
      <c r="R107" s="326" t="s">
        <v>615</v>
      </c>
      <c r="S107">
        <v>24035.172</v>
      </c>
    </row>
  </sheetData>
  <sheetProtection password="BB8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IWRMP</cp:lastModifiedBy>
  <cp:lastPrinted>2017-10-12T10:36:38Z</cp:lastPrinted>
  <dcterms:created xsi:type="dcterms:W3CDTF">2017-06-19T05:07:47Z</dcterms:created>
  <dcterms:modified xsi:type="dcterms:W3CDTF">2018-05-21T07:37:23Z</dcterms:modified>
  <cp:category/>
  <cp:version/>
  <cp:contentType/>
  <cp:contentStatus/>
</cp:coreProperties>
</file>